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xl/charts/chartEx2.xml" ContentType="application/vnd.ms-office.chartex+xml"/>
  <Override PartName="/xl/charts/style2.xml" ContentType="application/vnd.ms-office.chartstyle+xml"/>
  <Override PartName="/xl/charts/colors2.xml" ContentType="application/vnd.ms-office.chartcolorstyle+xml"/>
  <Override PartName="/xl/charts/chartEx3.xml" ContentType="application/vnd.ms-office.chartex+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Ex4.xml" ContentType="application/vnd.ms-office.chartex+xml"/>
  <Override PartName="/xl/charts/style4.xml" ContentType="application/vnd.ms-office.chartstyle+xml"/>
  <Override PartName="/xl/charts/colors4.xml" ContentType="application/vnd.ms-office.chartcolorstyle+xml"/>
  <Override PartName="/xl/charts/chartEx5.xml" ContentType="application/vnd.ms-office.chartex+xml"/>
  <Override PartName="/xl/charts/style5.xml" ContentType="application/vnd.ms-office.chartstyle+xml"/>
  <Override PartName="/xl/charts/colors5.xml" ContentType="application/vnd.ms-office.chartcolorstyle+xml"/>
  <Override PartName="/xl/charts/chartEx6.xml" ContentType="application/vnd.ms-office.chartex+xml"/>
  <Override PartName="/xl/charts/style6.xml" ContentType="application/vnd.ms-office.chartstyle+xml"/>
  <Override PartName="/xl/charts/colors6.xml" ContentType="application/vnd.ms-office.chartcolorstyle+xml"/>
  <Override PartName="/xl/drawings/drawing3.xml" ContentType="application/vnd.openxmlformats-officedocument.drawing+xml"/>
  <Override PartName="/xl/charts/chart1.xml" ContentType="application/vnd.openxmlformats-officedocument.drawingml.chart+xml"/>
  <Override PartName="/xl/charts/style7.xml" ContentType="application/vnd.ms-office.chartstyle+xml"/>
  <Override PartName="/xl/charts/colors7.xml" ContentType="application/vnd.ms-office.chartcolorstyle+xml"/>
  <Override PartName="/xl/charts/chart2.xml" ContentType="application/vnd.openxmlformats-officedocument.drawingml.chart+xml"/>
  <Override PartName="/xl/charts/style8.xml" ContentType="application/vnd.ms-office.chartstyle+xml"/>
  <Override PartName="/xl/charts/colors8.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9.xml" ContentType="application/vnd.ms-office.chartstyle+xml"/>
  <Override PartName="/xl/charts/colors9.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6.xml" ContentType="application/vnd.openxmlformats-officedocument.drawing+xml"/>
  <Override PartName="/xl/charts/chart5.xml" ContentType="application/vnd.openxmlformats-officedocument.drawingml.chart+xml"/>
  <Override PartName="/xl/charts/style11.xml" ContentType="application/vnd.ms-office.chartstyle+xml"/>
  <Override PartName="/xl/charts/colors1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08"/>
  <workbookPr defaultThemeVersion="202300"/>
  <mc:AlternateContent xmlns:mc="http://schemas.openxmlformats.org/markup-compatibility/2006">
    <mc:Choice Requires="x15">
      <x15ac:absPath xmlns:x15ac="http://schemas.microsoft.com/office/spreadsheetml/2010/11/ac" url="/Users/vilemhlustik/Downloads/"/>
    </mc:Choice>
  </mc:AlternateContent>
  <xr:revisionPtr revIDLastSave="0" documentId="8_{AC68AB24-786F-104F-9828-70CEA32980EC}" xr6:coauthVersionLast="47" xr6:coauthVersionMax="47" xr10:uidLastSave="{00000000-0000-0000-0000-000000000000}"/>
  <bookViews>
    <workbookView xWindow="20" yWindow="740" windowWidth="29400" windowHeight="16740" activeTab="4" xr2:uid="{3A373482-F627-4998-BEC2-8EE5922DAB75}"/>
  </bookViews>
  <sheets>
    <sheet name="Data" sheetId="6" r:id="rId1"/>
    <sheet name="Návratnost_historická" sheetId="1" r:id="rId2"/>
    <sheet name="Simulace budoucích výnosů" sheetId="7" r:id="rId3"/>
    <sheet name="Data_ skryta" sheetId="8" state="hidden" r:id="rId4"/>
    <sheet name="Simulace pohybu portfolia" sheetId="3" r:id="rId5"/>
    <sheet name="Prob. Návratnost - Rizikové" sheetId="2" r:id="rId6"/>
    <sheet name="Prob. Návratnost - Odvážné" sheetId="4" r:id="rId7"/>
    <sheet name="Prob. Návratnost . Stabilizační" sheetId="5" r:id="rId8"/>
  </sheets>
  <definedNames>
    <definedName name="_xlchart.v1.0" hidden="1">Návratnost_historická!$D$3:$D$33</definedName>
    <definedName name="_xlchart.v1.1" hidden="1">Návratnost_historická!$F$3:$F$33</definedName>
    <definedName name="_xlchart.v1.2" hidden="1">Návratnost_historická!$E$3:$E$33</definedName>
    <definedName name="_xlchart.v1.3" hidden="1">'Simulace budoucích výnosů'!$C$2:$C$32</definedName>
    <definedName name="_xlchart.v1.4" hidden="1">'Simulace budoucích výnosů'!$B$2:$B$32</definedName>
    <definedName name="_xlchart.v1.5" hidden="1">'Simulace budoucích výnosů'!$D$2:$D$32</definedName>
    <definedName name="_xlchart.v1.6" hidden="1">'Simulace budoucích výnosů'!#REF!</definedName>
    <definedName name="_xlchart.v1.7" hidden="1">'Simulace budoucích výnosů'!$B$2:$B$32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 i="7" l="1"/>
  <c r="I4" i="7"/>
  <c r="I5" i="7"/>
  <c r="I6" i="7"/>
  <c r="I7" i="7"/>
  <c r="I8" i="7"/>
  <c r="I9" i="7"/>
  <c r="I10" i="7"/>
  <c r="I11" i="7"/>
  <c r="I12" i="7"/>
  <c r="I13" i="7"/>
  <c r="I14" i="7"/>
  <c r="I15" i="7"/>
  <c r="I16" i="7"/>
  <c r="I17" i="7"/>
  <c r="I18" i="7"/>
  <c r="I19" i="7"/>
  <c r="I20" i="7"/>
  <c r="I21" i="7"/>
  <c r="I22" i="7"/>
  <c r="I23" i="7"/>
  <c r="I24" i="7"/>
  <c r="I25" i="7"/>
  <c r="I26" i="7"/>
  <c r="I27" i="7"/>
  <c r="I28" i="7"/>
  <c r="I29" i="7"/>
  <c r="I30" i="7"/>
  <c r="I31" i="7"/>
  <c r="I32" i="7"/>
  <c r="I2" i="7"/>
  <c r="B28" i="7"/>
  <c r="B29" i="7"/>
  <c r="B30" i="7"/>
  <c r="B3" i="7"/>
  <c r="B4" i="7"/>
  <c r="B5" i="7"/>
  <c r="B6" i="7"/>
  <c r="B7" i="7"/>
  <c r="B8" i="7"/>
  <c r="B9" i="7"/>
  <c r="B10" i="7"/>
  <c r="B11" i="7"/>
  <c r="B12" i="7"/>
  <c r="B13" i="7"/>
  <c r="B14" i="7"/>
  <c r="B15" i="7"/>
  <c r="B16" i="7"/>
  <c r="B17" i="7"/>
  <c r="B18" i="7"/>
  <c r="B19" i="7"/>
  <c r="B20" i="7"/>
  <c r="B21" i="7"/>
  <c r="B22" i="7"/>
  <c r="B23" i="7"/>
  <c r="B24" i="7"/>
  <c r="B25" i="7"/>
  <c r="B26" i="7"/>
  <c r="B27" i="7"/>
  <c r="B31" i="7"/>
  <c r="B32" i="7"/>
  <c r="B2" i="7"/>
  <c r="F3" i="7"/>
  <c r="F4" i="7" s="1"/>
  <c r="F5" i="7" s="1"/>
  <c r="F6" i="7" s="1"/>
  <c r="F7" i="7" s="1"/>
  <c r="F8" i="7" s="1"/>
  <c r="F9" i="7" s="1"/>
  <c r="F10" i="7" s="1"/>
  <c r="F11" i="7" s="1"/>
  <c r="F12" i="7" s="1"/>
  <c r="F13" i="7" s="1"/>
  <c r="F14" i="7" s="1"/>
  <c r="O37" i="3"/>
  <c r="P37" i="3"/>
  <c r="N37" i="3"/>
  <c r="E38" i="1"/>
  <c r="F38" i="1"/>
  <c r="D38" i="1"/>
  <c r="F36" i="1"/>
  <c r="F37" i="1"/>
  <c r="D39" i="7"/>
  <c r="E36" i="1"/>
  <c r="F35" i="1"/>
  <c r="E35" i="1"/>
  <c r="D36" i="1"/>
  <c r="D35" i="1"/>
  <c r="E37" i="1"/>
  <c r="C126" i="8"/>
  <c r="C122" i="8"/>
  <c r="C118" i="8"/>
  <c r="C114" i="8"/>
  <c r="C110" i="8"/>
  <c r="C106" i="8"/>
  <c r="C102" i="8"/>
  <c r="C98" i="8"/>
  <c r="C94" i="8"/>
  <c r="C90" i="8"/>
  <c r="C86" i="8"/>
  <c r="C82" i="8"/>
  <c r="C78" i="8"/>
  <c r="C74" i="8"/>
  <c r="C70" i="8"/>
  <c r="C66" i="8"/>
  <c r="C62" i="8"/>
  <c r="C58" i="8"/>
  <c r="C54" i="8"/>
  <c r="C50" i="8"/>
  <c r="C46" i="8"/>
  <c r="C42" i="8"/>
  <c r="C38" i="8"/>
  <c r="C34" i="8"/>
  <c r="C30" i="8"/>
  <c r="C26" i="8"/>
  <c r="C21" i="8"/>
  <c r="C16" i="8"/>
  <c r="C11" i="8"/>
  <c r="C128" i="8" s="1" a="1"/>
  <c r="C128" i="8" s="1"/>
  <c r="C7" i="8"/>
  <c r="C3" i="8"/>
  <c r="C39" i="7"/>
  <c r="O4" i="1" s="1"/>
  <c r="B39" i="7"/>
  <c r="M4" i="1" s="1"/>
  <c r="D38" i="7"/>
  <c r="Q3" i="1" s="1"/>
  <c r="C38" i="7"/>
  <c r="O3" i="1" s="1"/>
  <c r="B38" i="7"/>
  <c r="M3" i="1" s="1"/>
  <c r="L2" i="6"/>
  <c r="L3" i="6"/>
  <c r="L4" i="6"/>
  <c r="L5" i="6"/>
  <c r="L6" i="6"/>
  <c r="L7" i="6"/>
  <c r="L8" i="6"/>
  <c r="L9" i="6"/>
  <c r="L10" i="6"/>
  <c r="L11" i="6"/>
  <c r="L12" i="6"/>
  <c r="L13" i="6"/>
  <c r="L14" i="6"/>
  <c r="L15" i="6"/>
  <c r="L16" i="6"/>
  <c r="L17" i="6"/>
  <c r="L18" i="6"/>
  <c r="L19" i="6"/>
  <c r="L20" i="6"/>
  <c r="L21" i="6"/>
  <c r="L22" i="6"/>
  <c r="L23" i="6"/>
  <c r="L24" i="6"/>
  <c r="L25" i="6"/>
  <c r="L26" i="6"/>
  <c r="L27" i="6"/>
  <c r="L28" i="6"/>
  <c r="L29" i="6"/>
  <c r="L30" i="6"/>
  <c r="L31" i="6"/>
  <c r="L1" i="6"/>
  <c r="L36" i="3"/>
  <c r="K36" i="3"/>
  <c r="J36" i="3"/>
  <c r="L2" i="3"/>
  <c r="K2" i="3"/>
  <c r="J2" i="3"/>
  <c r="D37" i="1"/>
  <c r="D3" i="6"/>
  <c r="D4" i="6"/>
  <c r="D5" i="6"/>
  <c r="D6" i="6"/>
  <c r="D7" i="6"/>
  <c r="D8" i="6"/>
  <c r="D9" i="6"/>
  <c r="D10" i="6"/>
  <c r="D11" i="6"/>
  <c r="D12" i="6"/>
  <c r="D13" i="6"/>
  <c r="D14" i="6"/>
  <c r="D15" i="6"/>
  <c r="D16" i="6"/>
  <c r="D17" i="6"/>
  <c r="D18" i="6"/>
  <c r="D19" i="6"/>
  <c r="D20" i="6"/>
  <c r="D21" i="6"/>
  <c r="D22" i="6"/>
  <c r="D23" i="6"/>
  <c r="D24" i="6"/>
  <c r="D25" i="6"/>
  <c r="D26" i="6"/>
  <c r="D27" i="6"/>
  <c r="D28" i="6"/>
  <c r="D29" i="6"/>
  <c r="D30" i="6"/>
  <c r="D31" i="6"/>
  <c r="D32" i="6"/>
  <c r="D33" i="6"/>
  <c r="D34" i="6"/>
  <c r="D2" i="6"/>
  <c r="B34" i="7" l="1"/>
  <c r="B35" i="7"/>
  <c r="F15" i="7"/>
  <c r="F16" i="7" s="1"/>
  <c r="F17" i="7" s="1"/>
  <c r="F18" i="7" s="1"/>
  <c r="F19" i="7" s="1"/>
  <c r="F20" i="7" s="1"/>
  <c r="F21" i="7" s="1"/>
  <c r="F22" i="7" s="1"/>
  <c r="F23" i="7" s="1"/>
  <c r="F24" i="7" s="1"/>
  <c r="F25" i="7" s="1"/>
  <c r="F26" i="7" s="1"/>
  <c r="F27" i="7" s="1"/>
  <c r="F28" i="7" s="1"/>
  <c r="F29" i="7" s="1"/>
  <c r="F30" i="7" s="1"/>
  <c r="F31" i="7" s="1"/>
  <c r="F32" i="7" s="1"/>
  <c r="D3" i="7"/>
  <c r="D4" i="7" s="1"/>
  <c r="D5" i="7" s="1"/>
  <c r="D6" i="7" s="1"/>
  <c r="D7" i="7" s="1"/>
  <c r="D8" i="7" s="1"/>
  <c r="D9" i="7" s="1"/>
  <c r="D10" i="7" s="1"/>
  <c r="D11" i="7" s="1"/>
  <c r="D12" i="7" s="1"/>
  <c r="D13" i="7" s="1"/>
  <c r="D14" i="7" s="1"/>
  <c r="C32" i="7"/>
  <c r="C20" i="7"/>
  <c r="C16" i="7"/>
  <c r="C28" i="7"/>
  <c r="C24" i="7"/>
  <c r="C12" i="7"/>
  <c r="C8" i="7"/>
  <c r="C4" i="7"/>
  <c r="C31" i="7"/>
  <c r="C30" i="7"/>
  <c r="C26" i="7"/>
  <c r="C22" i="7"/>
  <c r="C18" i="7"/>
  <c r="C14" i="7"/>
  <c r="C10" i="7"/>
  <c r="C6" i="7"/>
  <c r="C23" i="7"/>
  <c r="C15" i="7"/>
  <c r="C11" i="7"/>
  <c r="C3" i="7"/>
  <c r="C2" i="7"/>
  <c r="C29" i="7"/>
  <c r="C25" i="7"/>
  <c r="C21" i="7"/>
  <c r="C17" i="7"/>
  <c r="C13" i="7"/>
  <c r="C9" i="7"/>
  <c r="C5" i="7"/>
  <c r="C27" i="7"/>
  <c r="C19" i="7"/>
  <c r="C7" i="7"/>
  <c r="C35" i="7" l="1"/>
  <c r="D15" i="7"/>
  <c r="D16" i="7" s="1"/>
  <c r="D17" i="7" s="1"/>
  <c r="D18" i="7" s="1"/>
  <c r="D19" i="7" s="1"/>
  <c r="D20" i="7" s="1"/>
  <c r="D21" i="7" s="1"/>
  <c r="D22" i="7" s="1"/>
  <c r="D23" i="7" s="1"/>
  <c r="D24" i="7" s="1"/>
  <c r="D25" i="7" s="1"/>
  <c r="D26" i="7" s="1"/>
  <c r="D27" i="7" s="1"/>
  <c r="D28" i="7" s="1"/>
  <c r="D29" i="7" s="1"/>
  <c r="D30" i="7" s="1"/>
  <c r="D31" i="7" s="1"/>
  <c r="D32" i="7" s="1"/>
  <c r="E2" i="3" a="1"/>
  <c r="E2" i="3" s="1"/>
  <c r="D2" i="3" a="1"/>
  <c r="D2" i="3" s="1"/>
  <c r="C2" i="3" a="1"/>
  <c r="C2" i="3" s="1"/>
  <c r="J37" i="3" s="1"/>
  <c r="N38" i="3" s="1"/>
  <c r="B41" i="7"/>
  <c r="C42" i="7"/>
  <c r="C34" i="7"/>
  <c r="C41" i="7" s="1"/>
  <c r="B42" i="7"/>
  <c r="K3" i="3" l="1"/>
  <c r="B8" i="4"/>
  <c r="K37" i="3"/>
  <c r="O38" i="3" s="1"/>
  <c r="B8" i="5"/>
  <c r="L3" i="3"/>
  <c r="L37" i="3"/>
  <c r="J3" i="3"/>
  <c r="B8" i="2"/>
  <c r="P38" i="3" l="1"/>
  <c r="C8" i="2"/>
  <c r="C8" i="5"/>
  <c r="C8" i="4"/>
  <c r="D3" i="3" l="1" a="1"/>
  <c r="D3" i="3" s="1"/>
  <c r="E3" i="3" a="1"/>
  <c r="E3" i="3" s="1"/>
  <c r="L38" i="3" s="1"/>
  <c r="C3" i="3" a="1"/>
  <c r="C3" i="3" s="1"/>
  <c r="B9" i="5" l="1"/>
  <c r="L4" i="3"/>
  <c r="P39" i="3"/>
  <c r="B9" i="4"/>
  <c r="K38" i="3"/>
  <c r="O39" i="3" s="1"/>
  <c r="K4" i="3"/>
  <c r="B9" i="2"/>
  <c r="J38" i="3"/>
  <c r="N39" i="3" s="1"/>
  <c r="J4" i="3"/>
  <c r="E4" i="3" a="1"/>
  <c r="E4" i="3" s="1"/>
  <c r="B10" i="5" s="1"/>
  <c r="C4" i="3" a="1"/>
  <c r="C4" i="3" s="1"/>
  <c r="B10" i="2" s="1"/>
  <c r="D4" i="3" a="1"/>
  <c r="D4" i="3" s="1"/>
  <c r="B10" i="4" s="1"/>
  <c r="L39" i="3" l="1"/>
  <c r="P40" i="3" s="1"/>
  <c r="C9" i="4"/>
  <c r="D9" i="4"/>
  <c r="D8" i="4"/>
  <c r="E8" i="4"/>
  <c r="C10" i="5"/>
  <c r="C10" i="4"/>
  <c r="E5" i="3" a="1"/>
  <c r="E5" i="3" s="1"/>
  <c r="B11" i="5" s="1"/>
  <c r="C5" i="3" a="1"/>
  <c r="C5" i="3" s="1"/>
  <c r="D5" i="3" a="1"/>
  <c r="D5" i="3" s="1"/>
  <c r="J5" i="3"/>
  <c r="C10" i="2"/>
  <c r="C9" i="2"/>
  <c r="D9" i="2"/>
  <c r="D8" i="2"/>
  <c r="E8" i="2"/>
  <c r="L5" i="3"/>
  <c r="K5" i="3"/>
  <c r="K39" i="3"/>
  <c r="O40" i="3" s="1"/>
  <c r="J39" i="3"/>
  <c r="N40" i="3" s="1"/>
  <c r="C9" i="5"/>
  <c r="D9" i="5"/>
  <c r="D8" i="5"/>
  <c r="E8" i="5"/>
  <c r="L6" i="3" l="1"/>
  <c r="K40" i="3"/>
  <c r="O41" i="3" s="1"/>
  <c r="K6" i="3"/>
  <c r="B11" i="4"/>
  <c r="J40" i="3"/>
  <c r="N41" i="3" s="1"/>
  <c r="L40" i="3"/>
  <c r="P41" i="3" s="1"/>
  <c r="D10" i="5"/>
  <c r="B11" i="2"/>
  <c r="C11" i="5"/>
  <c r="E9" i="5"/>
  <c r="E6" i="3" a="1"/>
  <c r="E6" i="3" s="1"/>
  <c r="D6" i="3" a="1"/>
  <c r="D6" i="3" s="1"/>
  <c r="C6" i="3" a="1"/>
  <c r="C6" i="3" s="1"/>
  <c r="B12" i="2" s="1"/>
  <c r="F8" i="5"/>
  <c r="J6" i="3"/>
  <c r="K41" i="3" l="1"/>
  <c r="O42" i="3" s="1"/>
  <c r="K7" i="3"/>
  <c r="J7" i="3"/>
  <c r="D11" i="2"/>
  <c r="C11" i="2"/>
  <c r="E10" i="2"/>
  <c r="E9" i="2"/>
  <c r="F8" i="2"/>
  <c r="G8" i="2"/>
  <c r="D10" i="2"/>
  <c r="F9" i="2"/>
  <c r="E7" i="3" a="1"/>
  <c r="E7" i="3" s="1"/>
  <c r="C7" i="3" a="1"/>
  <c r="C7" i="3" s="1"/>
  <c r="D7" i="3" a="1"/>
  <c r="D7" i="3" s="1"/>
  <c r="B13" i="4" s="1"/>
  <c r="C11" i="4"/>
  <c r="E9" i="4"/>
  <c r="D10" i="4"/>
  <c r="F8" i="4"/>
  <c r="L7" i="3"/>
  <c r="B12" i="4"/>
  <c r="E10" i="4" s="1"/>
  <c r="L41" i="3"/>
  <c r="P42" i="3" s="1"/>
  <c r="C12" i="2"/>
  <c r="B12" i="5"/>
  <c r="J41" i="3"/>
  <c r="N42" i="3" s="1"/>
  <c r="D11" i="4" l="1"/>
  <c r="L8" i="3"/>
  <c r="F9" i="4"/>
  <c r="G8" i="4"/>
  <c r="F10" i="4"/>
  <c r="K8" i="3"/>
  <c r="H8" i="4"/>
  <c r="C13" i="4"/>
  <c r="B13" i="2"/>
  <c r="C12" i="5"/>
  <c r="D11" i="5"/>
  <c r="E10" i="5"/>
  <c r="G8" i="5"/>
  <c r="F9" i="5"/>
  <c r="J8" i="3"/>
  <c r="B13" i="5"/>
  <c r="F10" i="5" s="1"/>
  <c r="L42" i="3"/>
  <c r="P43" i="3" s="1"/>
  <c r="C8" i="3" a="1"/>
  <c r="C8" i="3" s="1"/>
  <c r="B14" i="2" s="1"/>
  <c r="D8" i="3" a="1"/>
  <c r="D8" i="3" s="1"/>
  <c r="B14" i="4" s="1"/>
  <c r="E8" i="3" a="1"/>
  <c r="E8" i="3" s="1"/>
  <c r="B14" i="5" s="1"/>
  <c r="J42" i="3"/>
  <c r="N43" i="3" s="1"/>
  <c r="K42" i="3"/>
  <c r="O43" i="3" s="1"/>
  <c r="E11" i="4"/>
  <c r="C12" i="4"/>
  <c r="D12" i="4"/>
  <c r="G9" i="4"/>
  <c r="G9" i="5" l="1"/>
  <c r="E11" i="5"/>
  <c r="D12" i="5"/>
  <c r="K43" i="3"/>
  <c r="O44" i="3" s="1"/>
  <c r="G10" i="4"/>
  <c r="I8" i="5"/>
  <c r="J43" i="3"/>
  <c r="N44" i="3" s="1"/>
  <c r="C14" i="4"/>
  <c r="H9" i="4"/>
  <c r="L43" i="3"/>
  <c r="D13" i="4"/>
  <c r="K9" i="3"/>
  <c r="C14" i="2"/>
  <c r="C14" i="5"/>
  <c r="H9" i="5"/>
  <c r="I8" i="4"/>
  <c r="E9" i="3" a="1"/>
  <c r="E9" i="3" s="1"/>
  <c r="B15" i="5" s="1"/>
  <c r="C9" i="3" a="1"/>
  <c r="C9" i="3" s="1"/>
  <c r="B15" i="2" s="1"/>
  <c r="D14" i="2" s="1"/>
  <c r="D9" i="3" a="1"/>
  <c r="D9" i="3" s="1"/>
  <c r="C13" i="5"/>
  <c r="D13" i="5"/>
  <c r="G10" i="5"/>
  <c r="L9" i="3"/>
  <c r="E12" i="4"/>
  <c r="C13" i="2"/>
  <c r="D13" i="2"/>
  <c r="H9" i="2"/>
  <c r="I8" i="2"/>
  <c r="D12" i="2"/>
  <c r="H8" i="2"/>
  <c r="E11" i="2"/>
  <c r="E12" i="2"/>
  <c r="G10" i="2"/>
  <c r="G9" i="2"/>
  <c r="F10" i="2"/>
  <c r="F11" i="2"/>
  <c r="J9" i="3"/>
  <c r="F11" i="5"/>
  <c r="H8" i="5"/>
  <c r="E12" i="5"/>
  <c r="F11" i="4"/>
  <c r="P44" i="3" l="1"/>
  <c r="L44" i="3"/>
  <c r="K44" i="3"/>
  <c r="O45" i="3" s="1"/>
  <c r="H10" i="2"/>
  <c r="F12" i="2"/>
  <c r="I9" i="2"/>
  <c r="E13" i="2"/>
  <c r="G11" i="2"/>
  <c r="J10" i="3"/>
  <c r="J8" i="2"/>
  <c r="K10" i="3"/>
  <c r="P45" i="3"/>
  <c r="I9" i="5"/>
  <c r="D14" i="5"/>
  <c r="F12" i="5"/>
  <c r="E13" i="5"/>
  <c r="B15" i="4"/>
  <c r="G11" i="5"/>
  <c r="L10" i="3"/>
  <c r="C15" i="2"/>
  <c r="J44" i="3"/>
  <c r="N45" i="3" s="1"/>
  <c r="H10" i="5"/>
  <c r="C15" i="5"/>
  <c r="J8" i="5"/>
  <c r="D10" i="3" a="1"/>
  <c r="D10" i="3" s="1"/>
  <c r="B16" i="4" s="1"/>
  <c r="E10" i="3" a="1"/>
  <c r="E10" i="3" s="1"/>
  <c r="B16" i="5" s="1"/>
  <c r="C10" i="3" a="1"/>
  <c r="C10" i="3" s="1"/>
  <c r="J45" i="3" l="1"/>
  <c r="N46" i="3" s="1"/>
  <c r="C16" i="5"/>
  <c r="B16" i="2"/>
  <c r="K8" i="5"/>
  <c r="K45" i="3"/>
  <c r="O46" i="3" s="1"/>
  <c r="L11" i="3"/>
  <c r="E14" i="5"/>
  <c r="L45" i="3"/>
  <c r="P46" i="3" s="1"/>
  <c r="C15" i="4"/>
  <c r="D15" i="4"/>
  <c r="F12" i="4"/>
  <c r="J8" i="4"/>
  <c r="H10" i="4"/>
  <c r="D14" i="4"/>
  <c r="I10" i="4"/>
  <c r="H11" i="4"/>
  <c r="G11" i="4"/>
  <c r="J9" i="4"/>
  <c r="K8" i="4"/>
  <c r="E14" i="4"/>
  <c r="F13" i="4"/>
  <c r="E13" i="4"/>
  <c r="I9" i="4"/>
  <c r="G12" i="4"/>
  <c r="G12" i="5"/>
  <c r="F13" i="5"/>
  <c r="H11" i="5"/>
  <c r="K11" i="3"/>
  <c r="C16" i="4"/>
  <c r="C11" i="3" a="1"/>
  <c r="C11" i="3" s="1"/>
  <c r="B17" i="2" s="1"/>
  <c r="E11" i="3" a="1"/>
  <c r="E11" i="3" s="1"/>
  <c r="B17" i="5" s="1"/>
  <c r="F14" i="5" s="1"/>
  <c r="D11" i="3" a="1"/>
  <c r="D11" i="3" s="1"/>
  <c r="B17" i="4" s="1"/>
  <c r="D16" i="4" s="1"/>
  <c r="D15" i="5"/>
  <c r="J9" i="5"/>
  <c r="J11" i="3"/>
  <c r="I10" i="5"/>
  <c r="E15" i="5" l="1"/>
  <c r="G13" i="5"/>
  <c r="G13" i="4"/>
  <c r="L8" i="4"/>
  <c r="I11" i="5"/>
  <c r="K12" i="3"/>
  <c r="D16" i="5"/>
  <c r="J12" i="3"/>
  <c r="D12" i="3" a="1"/>
  <c r="D12" i="3" s="1"/>
  <c r="B18" i="4" s="1"/>
  <c r="E12" i="3" a="1"/>
  <c r="E12" i="3" s="1"/>
  <c r="B18" i="5" s="1"/>
  <c r="G14" i="5" s="1"/>
  <c r="C12" i="3" a="1"/>
  <c r="C12" i="3" s="1"/>
  <c r="B18" i="2" s="1"/>
  <c r="L9" i="2" s="1"/>
  <c r="E15" i="4"/>
  <c r="H12" i="5"/>
  <c r="L46" i="3"/>
  <c r="P47" i="3" s="1"/>
  <c r="L12" i="3"/>
  <c r="L8" i="5"/>
  <c r="C17" i="4"/>
  <c r="H12" i="4"/>
  <c r="C17" i="5"/>
  <c r="K9" i="5"/>
  <c r="J10" i="5"/>
  <c r="K9" i="4"/>
  <c r="J10" i="4"/>
  <c r="C17" i="2"/>
  <c r="I11" i="4"/>
  <c r="K46" i="3"/>
  <c r="O47" i="3" s="1"/>
  <c r="J46" i="3"/>
  <c r="N47" i="3" s="1"/>
  <c r="F14" i="4"/>
  <c r="C16" i="2"/>
  <c r="D16" i="2"/>
  <c r="G12" i="2"/>
  <c r="K8" i="2"/>
  <c r="I11" i="2"/>
  <c r="H12" i="2"/>
  <c r="J9" i="2"/>
  <c r="F13" i="2"/>
  <c r="J10" i="2"/>
  <c r="H11" i="2"/>
  <c r="F14" i="2"/>
  <c r="L8" i="2"/>
  <c r="I10" i="2"/>
  <c r="K9" i="2"/>
  <c r="G13" i="2"/>
  <c r="D15" i="2"/>
  <c r="E15" i="2"/>
  <c r="E14" i="2"/>
  <c r="J47" i="3" l="1"/>
  <c r="N48" i="3" s="1"/>
  <c r="L47" i="3"/>
  <c r="P48" i="3" s="1"/>
  <c r="L13" i="3"/>
  <c r="E16" i="5"/>
  <c r="D17" i="5"/>
  <c r="H13" i="5"/>
  <c r="J13" i="3"/>
  <c r="K10" i="2"/>
  <c r="E16" i="2"/>
  <c r="I12" i="2"/>
  <c r="M8" i="2"/>
  <c r="F15" i="2"/>
  <c r="H13" i="2"/>
  <c r="G14" i="2"/>
  <c r="D17" i="2"/>
  <c r="J11" i="2"/>
  <c r="C18" i="4"/>
  <c r="L9" i="4"/>
  <c r="M8" i="4"/>
  <c r="K10" i="4"/>
  <c r="F15" i="4"/>
  <c r="H13" i="4"/>
  <c r="E16" i="4"/>
  <c r="E13" i="3" a="1"/>
  <c r="E13" i="3" s="1"/>
  <c r="B19" i="5" s="1"/>
  <c r="D18" i="5" s="1"/>
  <c r="C13" i="3" a="1"/>
  <c r="C13" i="3" s="1"/>
  <c r="B19" i="2" s="1"/>
  <c r="D18" i="2" s="1"/>
  <c r="D13" i="3" a="1"/>
  <c r="D13" i="3" s="1"/>
  <c r="B19" i="4" s="1"/>
  <c r="H14" i="4" s="1"/>
  <c r="G14" i="4"/>
  <c r="K47" i="3"/>
  <c r="O48" i="3" s="1"/>
  <c r="D17" i="4"/>
  <c r="I12" i="4"/>
  <c r="J11" i="4"/>
  <c r="K13" i="3"/>
  <c r="C18" i="2"/>
  <c r="C18" i="5"/>
  <c r="M8" i="5"/>
  <c r="L9" i="5"/>
  <c r="K10" i="5"/>
  <c r="I12" i="5"/>
  <c r="J11" i="5"/>
  <c r="F15" i="5"/>
  <c r="F16" i="5" l="1"/>
  <c r="K14" i="3"/>
  <c r="E17" i="4"/>
  <c r="J12" i="5"/>
  <c r="K11" i="5"/>
  <c r="I13" i="4"/>
  <c r="J14" i="3"/>
  <c r="L48" i="3"/>
  <c r="P49" i="3" s="1"/>
  <c r="L14" i="3"/>
  <c r="J12" i="4"/>
  <c r="D14" i="3" a="1"/>
  <c r="D14" i="3" s="1"/>
  <c r="B20" i="4" s="1"/>
  <c r="G16" i="4" s="1"/>
  <c r="E14" i="3" a="1"/>
  <c r="E14" i="3" s="1"/>
  <c r="B20" i="5" s="1"/>
  <c r="D19" i="5" s="1"/>
  <c r="C14" i="3" a="1"/>
  <c r="C14" i="3" s="1"/>
  <c r="B20" i="2" s="1"/>
  <c r="N9" i="2" s="1"/>
  <c r="D18" i="4"/>
  <c r="G15" i="4"/>
  <c r="C19" i="4"/>
  <c r="N8" i="4"/>
  <c r="M9" i="4"/>
  <c r="L10" i="4"/>
  <c r="K11" i="4"/>
  <c r="C19" i="2"/>
  <c r="J12" i="2"/>
  <c r="H14" i="2"/>
  <c r="L10" i="2"/>
  <c r="K11" i="2"/>
  <c r="I13" i="2"/>
  <c r="M9" i="2"/>
  <c r="E17" i="2"/>
  <c r="N8" i="2"/>
  <c r="F16" i="2"/>
  <c r="G15" i="2"/>
  <c r="F16" i="4"/>
  <c r="J48" i="3"/>
  <c r="N49" i="3" s="1"/>
  <c r="K48" i="3"/>
  <c r="O49" i="3" s="1"/>
  <c r="C19" i="5"/>
  <c r="L10" i="5"/>
  <c r="M9" i="5"/>
  <c r="N8" i="5"/>
  <c r="E17" i="5"/>
  <c r="H14" i="5"/>
  <c r="I13" i="5"/>
  <c r="G15" i="5"/>
  <c r="E18" i="4" l="1"/>
  <c r="L49" i="3"/>
  <c r="P50" i="3" s="1"/>
  <c r="O8" i="2"/>
  <c r="J49" i="3"/>
  <c r="N50" i="3" s="1"/>
  <c r="D19" i="4"/>
  <c r="J13" i="4"/>
  <c r="L11" i="4"/>
  <c r="K15" i="3"/>
  <c r="L11" i="2"/>
  <c r="J13" i="5"/>
  <c r="G16" i="2"/>
  <c r="M10" i="2"/>
  <c r="J13" i="2"/>
  <c r="G16" i="5"/>
  <c r="D19" i="2"/>
  <c r="K12" i="4"/>
  <c r="I14" i="5"/>
  <c r="F17" i="5"/>
  <c r="H15" i="2"/>
  <c r="K49" i="3"/>
  <c r="O50" i="3" s="1"/>
  <c r="I14" i="4"/>
  <c r="L15" i="3"/>
  <c r="I14" i="2"/>
  <c r="J15" i="3"/>
  <c r="C20" i="4"/>
  <c r="O8" i="4"/>
  <c r="M10" i="4"/>
  <c r="N9" i="4"/>
  <c r="H15" i="4"/>
  <c r="F17" i="4"/>
  <c r="D15" i="3" a="1"/>
  <c r="D15" i="3" s="1"/>
  <c r="B21" i="4" s="1"/>
  <c r="G17" i="4" s="1"/>
  <c r="C15" i="3" a="1"/>
  <c r="C15" i="3" s="1"/>
  <c r="B21" i="2" s="1"/>
  <c r="E15" i="3" a="1"/>
  <c r="E15" i="3" s="1"/>
  <c r="B21" i="5" s="1"/>
  <c r="I15" i="5" s="1"/>
  <c r="F17" i="2"/>
  <c r="C20" i="2"/>
  <c r="E18" i="2"/>
  <c r="K12" i="2"/>
  <c r="C20" i="5"/>
  <c r="O8" i="5"/>
  <c r="M10" i="5"/>
  <c r="N9" i="5"/>
  <c r="L11" i="5"/>
  <c r="K12" i="5"/>
  <c r="H15" i="5"/>
  <c r="E18" i="5"/>
  <c r="K13" i="2" l="1"/>
  <c r="K50" i="3"/>
  <c r="O51" i="3" s="1"/>
  <c r="M11" i="2"/>
  <c r="F18" i="2"/>
  <c r="K13" i="5"/>
  <c r="H16" i="5"/>
  <c r="F18" i="5"/>
  <c r="L16" i="3"/>
  <c r="J14" i="5"/>
  <c r="D20" i="2"/>
  <c r="D20" i="5"/>
  <c r="J50" i="3"/>
  <c r="H16" i="2"/>
  <c r="L50" i="3"/>
  <c r="P51" i="3" s="1"/>
  <c r="C21" i="4"/>
  <c r="P8" i="4"/>
  <c r="O9" i="4"/>
  <c r="N10" i="4"/>
  <c r="M11" i="4"/>
  <c r="F18" i="4"/>
  <c r="K13" i="4"/>
  <c r="L12" i="4"/>
  <c r="H16" i="4"/>
  <c r="J14" i="4"/>
  <c r="E19" i="4"/>
  <c r="L12" i="2"/>
  <c r="C16" i="3" a="1"/>
  <c r="C16" i="3" s="1"/>
  <c r="B22" i="2" s="1"/>
  <c r="D21" i="2" s="1"/>
  <c r="E16" i="3" a="1"/>
  <c r="E16" i="3" s="1"/>
  <c r="B22" i="5" s="1"/>
  <c r="D16" i="3" a="1"/>
  <c r="D16" i="3" s="1"/>
  <c r="B22" i="4" s="1"/>
  <c r="I16" i="4" s="1"/>
  <c r="D20" i="4"/>
  <c r="I15" i="4"/>
  <c r="C21" i="5"/>
  <c r="O9" i="5"/>
  <c r="N10" i="5"/>
  <c r="M11" i="5"/>
  <c r="P8" i="5"/>
  <c r="L12" i="5"/>
  <c r="E19" i="5"/>
  <c r="G17" i="5"/>
  <c r="J16" i="3"/>
  <c r="K16" i="3"/>
  <c r="C21" i="2"/>
  <c r="E19" i="2"/>
  <c r="J14" i="2"/>
  <c r="I15" i="2"/>
  <c r="G17" i="2"/>
  <c r="N10" i="2"/>
  <c r="O9" i="2"/>
  <c r="P8" i="2"/>
  <c r="N51" i="3" l="1"/>
  <c r="J51" i="3"/>
  <c r="L13" i="2"/>
  <c r="F19" i="2"/>
  <c r="J17" i="3"/>
  <c r="K14" i="2"/>
  <c r="C22" i="5"/>
  <c r="O10" i="5"/>
  <c r="P9" i="5"/>
  <c r="Q8" i="5"/>
  <c r="M12" i="5"/>
  <c r="N11" i="5"/>
  <c r="L13" i="5"/>
  <c r="K14" i="5"/>
  <c r="J15" i="5"/>
  <c r="G18" i="5"/>
  <c r="E20" i="5"/>
  <c r="I16" i="5"/>
  <c r="K17" i="3"/>
  <c r="D17" i="3" a="1"/>
  <c r="D17" i="3" s="1"/>
  <c r="B23" i="4" s="1"/>
  <c r="E21" i="4" s="1"/>
  <c r="C17" i="3" a="1"/>
  <c r="C17" i="3" s="1"/>
  <c r="B23" i="2" s="1"/>
  <c r="F20" i="2" s="1"/>
  <c r="E17" i="3" a="1"/>
  <c r="E17" i="3" s="1"/>
  <c r="B23" i="5" s="1"/>
  <c r="G19" i="5" s="1"/>
  <c r="G18" i="4"/>
  <c r="J15" i="4"/>
  <c r="H17" i="5"/>
  <c r="C22" i="2"/>
  <c r="P9" i="2"/>
  <c r="O10" i="2"/>
  <c r="Q8" i="2"/>
  <c r="J15" i="2"/>
  <c r="I16" i="2"/>
  <c r="G18" i="2"/>
  <c r="H17" i="2"/>
  <c r="M12" i="2"/>
  <c r="N11" i="2"/>
  <c r="E20" i="2"/>
  <c r="L17" i="3"/>
  <c r="F19" i="4"/>
  <c r="D21" i="5"/>
  <c r="H17" i="4"/>
  <c r="F19" i="5"/>
  <c r="N52" i="3"/>
  <c r="L51" i="3"/>
  <c r="P52" i="3" s="1"/>
  <c r="E20" i="4"/>
  <c r="D21" i="4"/>
  <c r="C22" i="4"/>
  <c r="P9" i="4"/>
  <c r="O10" i="4"/>
  <c r="Q8" i="4"/>
  <c r="M12" i="4"/>
  <c r="N11" i="4"/>
  <c r="K14" i="4"/>
  <c r="L13" i="4"/>
  <c r="K51" i="3"/>
  <c r="O52" i="3" s="1"/>
  <c r="E21" i="2" l="1"/>
  <c r="K52" i="3"/>
  <c r="O53" i="3" s="1"/>
  <c r="J52" i="3"/>
  <c r="N53" i="3" s="1"/>
  <c r="K18" i="3"/>
  <c r="H18" i="2"/>
  <c r="D22" i="2"/>
  <c r="G19" i="2"/>
  <c r="L52" i="3"/>
  <c r="P53" i="3" s="1"/>
  <c r="H18" i="4"/>
  <c r="D22" i="4"/>
  <c r="H18" i="5"/>
  <c r="J16" i="4"/>
  <c r="E21" i="5"/>
  <c r="G19" i="4"/>
  <c r="I17" i="5"/>
  <c r="I17" i="4"/>
  <c r="D18" i="3" a="1"/>
  <c r="D18" i="3" s="1"/>
  <c r="B24" i="4" s="1"/>
  <c r="D23" i="4" s="1"/>
  <c r="C18" i="3" a="1"/>
  <c r="C18" i="3" s="1"/>
  <c r="B24" i="2" s="1"/>
  <c r="D23" i="2" s="1"/>
  <c r="E18" i="3" a="1"/>
  <c r="E18" i="3" s="1"/>
  <c r="B24" i="5" s="1"/>
  <c r="G20" i="5" s="1"/>
  <c r="F20" i="5"/>
  <c r="J16" i="5"/>
  <c r="D22" i="5"/>
  <c r="C23" i="5"/>
  <c r="P10" i="5"/>
  <c r="R8" i="5"/>
  <c r="O11" i="5"/>
  <c r="Q9" i="5"/>
  <c r="N12" i="5"/>
  <c r="M13" i="5"/>
  <c r="L14" i="5"/>
  <c r="K15" i="5"/>
  <c r="C23" i="2"/>
  <c r="R8" i="2"/>
  <c r="Q9" i="2"/>
  <c r="P10" i="2"/>
  <c r="O11" i="2"/>
  <c r="N12" i="2"/>
  <c r="L14" i="2"/>
  <c r="M13" i="2"/>
  <c r="K15" i="2"/>
  <c r="L18" i="3"/>
  <c r="J16" i="2"/>
  <c r="I17" i="2"/>
  <c r="C23" i="4"/>
  <c r="Q9" i="4"/>
  <c r="R8" i="4"/>
  <c r="P10" i="4"/>
  <c r="O11" i="4"/>
  <c r="M13" i="4"/>
  <c r="L14" i="4"/>
  <c r="F20" i="4"/>
  <c r="K15" i="4"/>
  <c r="N12" i="4"/>
  <c r="J18" i="3"/>
  <c r="E22" i="5" l="1"/>
  <c r="L19" i="3"/>
  <c r="D23" i="5"/>
  <c r="L53" i="3"/>
  <c r="P54" i="3" s="1"/>
  <c r="J19" i="3"/>
  <c r="K53" i="3"/>
  <c r="O54" i="3" s="1"/>
  <c r="J53" i="3"/>
  <c r="N54" i="3" s="1"/>
  <c r="C24" i="5"/>
  <c r="S8" i="5"/>
  <c r="R9" i="5"/>
  <c r="Q10" i="5"/>
  <c r="P11" i="5"/>
  <c r="O12" i="5"/>
  <c r="M14" i="5"/>
  <c r="N13" i="5"/>
  <c r="K16" i="5"/>
  <c r="H19" i="5"/>
  <c r="L15" i="5"/>
  <c r="I18" i="5"/>
  <c r="J17" i="5"/>
  <c r="F21" i="5"/>
  <c r="C24" i="2"/>
  <c r="S8" i="2"/>
  <c r="Q10" i="2"/>
  <c r="R9" i="2"/>
  <c r="O12" i="2"/>
  <c r="P11" i="2"/>
  <c r="L15" i="2"/>
  <c r="H19" i="2"/>
  <c r="K16" i="2"/>
  <c r="G20" i="2"/>
  <c r="I18" i="2"/>
  <c r="C24" i="4"/>
  <c r="Q10" i="4"/>
  <c r="R9" i="4"/>
  <c r="S8" i="4"/>
  <c r="P11" i="4"/>
  <c r="N13" i="4"/>
  <c r="O12" i="4"/>
  <c r="M14" i="4"/>
  <c r="E22" i="4"/>
  <c r="G20" i="4"/>
  <c r="K16" i="4"/>
  <c r="I18" i="4"/>
  <c r="F21" i="4"/>
  <c r="L15" i="4"/>
  <c r="H19" i="4"/>
  <c r="M14" i="2"/>
  <c r="D19" i="3" a="1"/>
  <c r="D19" i="3" s="1"/>
  <c r="B25" i="4" s="1"/>
  <c r="D24" i="4" s="1"/>
  <c r="E19" i="3" a="1"/>
  <c r="E19" i="3" s="1"/>
  <c r="B25" i="5" s="1"/>
  <c r="J18" i="5" s="1"/>
  <c r="C19" i="3" a="1"/>
  <c r="C19" i="3" s="1"/>
  <c r="B25" i="2" s="1"/>
  <c r="G21" i="2" s="1"/>
  <c r="J17" i="2"/>
  <c r="J17" i="4"/>
  <c r="N13" i="2"/>
  <c r="E22" i="2"/>
  <c r="F21" i="2"/>
  <c r="K19" i="3"/>
  <c r="L20" i="3" l="1"/>
  <c r="F22" i="4"/>
  <c r="I19" i="4"/>
  <c r="F22" i="5"/>
  <c r="I19" i="5"/>
  <c r="K20" i="3"/>
  <c r="L54" i="3"/>
  <c r="P55" i="3" s="1"/>
  <c r="H20" i="2"/>
  <c r="J18" i="2"/>
  <c r="D24" i="2"/>
  <c r="I19" i="2"/>
  <c r="J54" i="3"/>
  <c r="N55" i="3" s="1"/>
  <c r="H20" i="4"/>
  <c r="K17" i="2"/>
  <c r="F22" i="2"/>
  <c r="K54" i="3"/>
  <c r="O55" i="3" s="1"/>
  <c r="J20" i="3"/>
  <c r="C25" i="2"/>
  <c r="R10" i="2"/>
  <c r="S9" i="2"/>
  <c r="T8" i="2"/>
  <c r="P12" i="2"/>
  <c r="Q11" i="2"/>
  <c r="N14" i="2"/>
  <c r="O13" i="2"/>
  <c r="M15" i="2"/>
  <c r="D24" i="5"/>
  <c r="C25" i="5"/>
  <c r="T8" i="5"/>
  <c r="R10" i="5"/>
  <c r="Q11" i="5"/>
  <c r="S9" i="5"/>
  <c r="P12" i="5"/>
  <c r="O13" i="5"/>
  <c r="N14" i="5"/>
  <c r="M15" i="5"/>
  <c r="L16" i="5"/>
  <c r="H20" i="5"/>
  <c r="E23" i="5"/>
  <c r="G21" i="4"/>
  <c r="L16" i="2"/>
  <c r="G21" i="5"/>
  <c r="C25" i="4"/>
  <c r="R10" i="4"/>
  <c r="Q11" i="4"/>
  <c r="S9" i="4"/>
  <c r="T8" i="4"/>
  <c r="O13" i="4"/>
  <c r="P12" i="4"/>
  <c r="J18" i="4"/>
  <c r="L16" i="4"/>
  <c r="M15" i="4"/>
  <c r="K17" i="4"/>
  <c r="N14" i="4"/>
  <c r="E23" i="4"/>
  <c r="K17" i="5"/>
  <c r="E23" i="2"/>
  <c r="D20" i="3" a="1"/>
  <c r="D20" i="3" s="1"/>
  <c r="B26" i="4" s="1"/>
  <c r="C20" i="3" a="1"/>
  <c r="C20" i="3" s="1"/>
  <c r="B26" i="2" s="1"/>
  <c r="D25" i="2" s="1"/>
  <c r="E20" i="3" a="1"/>
  <c r="E20" i="3" s="1"/>
  <c r="B26" i="5" s="1"/>
  <c r="D25" i="5" s="1"/>
  <c r="J55" i="3" l="1"/>
  <c r="N56" i="3" s="1"/>
  <c r="K18" i="2"/>
  <c r="J19" i="4"/>
  <c r="E24" i="5"/>
  <c r="I20" i="4"/>
  <c r="C26" i="5"/>
  <c r="T9" i="5"/>
  <c r="U8" i="5"/>
  <c r="S10" i="5"/>
  <c r="R11" i="5"/>
  <c r="Q12" i="5"/>
  <c r="P13" i="5"/>
  <c r="O14" i="5"/>
  <c r="N15" i="5"/>
  <c r="M16" i="5"/>
  <c r="L17" i="5"/>
  <c r="H21" i="5"/>
  <c r="G22" i="5"/>
  <c r="J21" i="3"/>
  <c r="F23" i="2"/>
  <c r="K55" i="3"/>
  <c r="O56" i="3" s="1"/>
  <c r="I20" i="2"/>
  <c r="J19" i="5"/>
  <c r="D25" i="4"/>
  <c r="K18" i="5"/>
  <c r="F23" i="5"/>
  <c r="K21" i="3"/>
  <c r="C26" i="2"/>
  <c r="S10" i="2"/>
  <c r="T9" i="2"/>
  <c r="U8" i="2"/>
  <c r="Q12" i="2"/>
  <c r="R11" i="2"/>
  <c r="N15" i="2"/>
  <c r="P13" i="2"/>
  <c r="O14" i="2"/>
  <c r="J19" i="2"/>
  <c r="M16" i="2"/>
  <c r="L17" i="2"/>
  <c r="F23" i="4"/>
  <c r="E24" i="4"/>
  <c r="L55" i="3"/>
  <c r="P56" i="3" s="1"/>
  <c r="I20" i="5"/>
  <c r="C26" i="4"/>
  <c r="S10" i="4"/>
  <c r="T9" i="4"/>
  <c r="R11" i="4"/>
  <c r="U8" i="4"/>
  <c r="P13" i="4"/>
  <c r="O14" i="4"/>
  <c r="Q12" i="4"/>
  <c r="M16" i="4"/>
  <c r="N15" i="4"/>
  <c r="L17" i="4"/>
  <c r="H21" i="4"/>
  <c r="K18" i="4"/>
  <c r="D21" i="3" a="1"/>
  <c r="D21" i="3" s="1"/>
  <c r="B27" i="4" s="1"/>
  <c r="J20" i="4" s="1"/>
  <c r="E21" i="3" a="1"/>
  <c r="E21" i="3" s="1"/>
  <c r="B27" i="5" s="1"/>
  <c r="C21" i="3" a="1"/>
  <c r="C21" i="3" s="1"/>
  <c r="B27" i="2" s="1"/>
  <c r="E25" i="2" s="1"/>
  <c r="L21" i="3"/>
  <c r="H21" i="2"/>
  <c r="G22" i="2"/>
  <c r="G22" i="4"/>
  <c r="E24" i="2"/>
  <c r="H22" i="2" l="1"/>
  <c r="J20" i="2"/>
  <c r="F24" i="2"/>
  <c r="G23" i="2"/>
  <c r="I21" i="2"/>
  <c r="J22" i="3"/>
  <c r="D26" i="4"/>
  <c r="K22" i="3"/>
  <c r="K19" i="5"/>
  <c r="J20" i="5"/>
  <c r="G23" i="4"/>
  <c r="H22" i="5"/>
  <c r="J56" i="3"/>
  <c r="N57" i="3" s="1"/>
  <c r="C27" i="2"/>
  <c r="V8" i="2"/>
  <c r="T10" i="2"/>
  <c r="U9" i="2"/>
  <c r="S11" i="2"/>
  <c r="R12" i="2"/>
  <c r="O15" i="2"/>
  <c r="Q13" i="2"/>
  <c r="P14" i="2"/>
  <c r="N16" i="2"/>
  <c r="M17" i="2"/>
  <c r="K19" i="2"/>
  <c r="L18" i="2"/>
  <c r="F24" i="4"/>
  <c r="H22" i="4"/>
  <c r="E25" i="5"/>
  <c r="G23" i="5"/>
  <c r="D26" i="5"/>
  <c r="F24" i="5"/>
  <c r="C27" i="4"/>
  <c r="V8" i="4"/>
  <c r="S11" i="4"/>
  <c r="U9" i="4"/>
  <c r="T10" i="4"/>
  <c r="Q13" i="4"/>
  <c r="P14" i="4"/>
  <c r="R12" i="4"/>
  <c r="O15" i="4"/>
  <c r="N16" i="4"/>
  <c r="M17" i="4"/>
  <c r="L18" i="4"/>
  <c r="K19" i="4"/>
  <c r="I21" i="4"/>
  <c r="I21" i="5"/>
  <c r="L22" i="3"/>
  <c r="C22" i="3" a="1"/>
  <c r="C22" i="3" s="1"/>
  <c r="B28" i="2" s="1"/>
  <c r="H23" i="2" s="1"/>
  <c r="D22" i="3" a="1"/>
  <c r="D22" i="3" s="1"/>
  <c r="B28" i="4" s="1"/>
  <c r="H23" i="4" s="1"/>
  <c r="E22" i="3" a="1"/>
  <c r="E22" i="3" s="1"/>
  <c r="B28" i="5" s="1"/>
  <c r="H23" i="5" s="1"/>
  <c r="L56" i="3"/>
  <c r="P57" i="3" s="1"/>
  <c r="D26" i="2"/>
  <c r="C27" i="5"/>
  <c r="T10" i="5"/>
  <c r="U9" i="5"/>
  <c r="V8" i="5"/>
  <c r="S11" i="5"/>
  <c r="R12" i="5"/>
  <c r="Q13" i="5"/>
  <c r="P14" i="5"/>
  <c r="O15" i="5"/>
  <c r="N16" i="5"/>
  <c r="M17" i="5"/>
  <c r="L18" i="5"/>
  <c r="E25" i="4"/>
  <c r="K56" i="3"/>
  <c r="K57" i="3" l="1"/>
  <c r="O58" i="3" s="1"/>
  <c r="O57" i="3"/>
  <c r="I22" i="2"/>
  <c r="G24" i="2"/>
  <c r="E26" i="4"/>
  <c r="K23" i="3"/>
  <c r="J57" i="3"/>
  <c r="N58" i="3" s="1"/>
  <c r="F25" i="4"/>
  <c r="I22" i="5"/>
  <c r="D27" i="5"/>
  <c r="J21" i="5"/>
  <c r="F25" i="2"/>
  <c r="D27" i="2"/>
  <c r="C28" i="4"/>
  <c r="W8" i="4"/>
  <c r="U10" i="4"/>
  <c r="T11" i="4"/>
  <c r="V9" i="4"/>
  <c r="Q14" i="4"/>
  <c r="R13" i="4"/>
  <c r="S12" i="4"/>
  <c r="P15" i="4"/>
  <c r="O16" i="4"/>
  <c r="N17" i="4"/>
  <c r="M18" i="4"/>
  <c r="L19" i="4"/>
  <c r="K20" i="4"/>
  <c r="J21" i="4"/>
  <c r="G24" i="4"/>
  <c r="C28" i="2"/>
  <c r="U10" i="2"/>
  <c r="W8" i="2"/>
  <c r="V9" i="2"/>
  <c r="S12" i="2"/>
  <c r="R13" i="2"/>
  <c r="T11" i="2"/>
  <c r="Q14" i="2"/>
  <c r="N17" i="2"/>
  <c r="P15" i="2"/>
  <c r="O16" i="2"/>
  <c r="M18" i="2"/>
  <c r="L19" i="2"/>
  <c r="E26" i="2"/>
  <c r="K20" i="2"/>
  <c r="J21" i="2"/>
  <c r="K20" i="5"/>
  <c r="C28" i="5"/>
  <c r="W8" i="5"/>
  <c r="V9" i="5"/>
  <c r="U10" i="5"/>
  <c r="T11" i="5"/>
  <c r="S12" i="5"/>
  <c r="R13" i="5"/>
  <c r="Q14" i="5"/>
  <c r="P15" i="5"/>
  <c r="O16" i="5"/>
  <c r="N17" i="5"/>
  <c r="M18" i="5"/>
  <c r="L19" i="5"/>
  <c r="D27" i="4"/>
  <c r="G24" i="5"/>
  <c r="E26" i="5"/>
  <c r="L57" i="3"/>
  <c r="P58" i="3" s="1"/>
  <c r="C23" i="3" a="1"/>
  <c r="C23" i="3" s="1"/>
  <c r="B29" i="2" s="1"/>
  <c r="E27" i="2" s="1"/>
  <c r="E23" i="3" a="1"/>
  <c r="E23" i="3" s="1"/>
  <c r="B29" i="5" s="1"/>
  <c r="H24" i="5" s="1"/>
  <c r="D23" i="3" a="1"/>
  <c r="D23" i="3" s="1"/>
  <c r="B29" i="4" s="1"/>
  <c r="L23" i="3"/>
  <c r="F25" i="5"/>
  <c r="I22" i="4"/>
  <c r="J23" i="3"/>
  <c r="L24" i="3" l="1"/>
  <c r="C29" i="2"/>
  <c r="W9" i="2"/>
  <c r="X8" i="2"/>
  <c r="V10" i="2"/>
  <c r="T12" i="2"/>
  <c r="U11" i="2"/>
  <c r="R14" i="2"/>
  <c r="S13" i="2"/>
  <c r="Q15" i="2"/>
  <c r="O17" i="2"/>
  <c r="P16" i="2"/>
  <c r="M19" i="2"/>
  <c r="N18" i="2"/>
  <c r="L20" i="2"/>
  <c r="K21" i="2"/>
  <c r="I23" i="2"/>
  <c r="F26" i="2"/>
  <c r="D28" i="4"/>
  <c r="G25" i="5"/>
  <c r="K24" i="3"/>
  <c r="F26" i="5"/>
  <c r="D24" i="3" a="1"/>
  <c r="D24" i="3" s="1"/>
  <c r="B30" i="4" s="1"/>
  <c r="E24" i="3" a="1"/>
  <c r="E24" i="3" s="1"/>
  <c r="B30" i="5" s="1"/>
  <c r="D29" i="5" s="1"/>
  <c r="C24" i="3" a="1"/>
  <c r="C24" i="3" s="1"/>
  <c r="B30" i="2" s="1"/>
  <c r="D29" i="2" s="1"/>
  <c r="J22" i="5"/>
  <c r="L58" i="3"/>
  <c r="P59" i="3" s="1"/>
  <c r="J58" i="3"/>
  <c r="N59" i="3" s="1"/>
  <c r="H24" i="2"/>
  <c r="D28" i="2"/>
  <c r="K58" i="3"/>
  <c r="O59" i="3" s="1"/>
  <c r="G25" i="2"/>
  <c r="J22" i="2"/>
  <c r="C29" i="4"/>
  <c r="V10" i="4"/>
  <c r="X8" i="4"/>
  <c r="W9" i="4"/>
  <c r="U11" i="4"/>
  <c r="T12" i="4"/>
  <c r="S13" i="4"/>
  <c r="P16" i="4"/>
  <c r="R14" i="4"/>
  <c r="Q15" i="4"/>
  <c r="O17" i="4"/>
  <c r="N18" i="4"/>
  <c r="L20" i="4"/>
  <c r="M19" i="4"/>
  <c r="K21" i="4"/>
  <c r="F26" i="4"/>
  <c r="E27" i="4"/>
  <c r="I23" i="4"/>
  <c r="J22" i="4"/>
  <c r="H24" i="4"/>
  <c r="I23" i="5"/>
  <c r="D28" i="5"/>
  <c r="J24" i="3"/>
  <c r="G25" i="4"/>
  <c r="C29" i="5"/>
  <c r="X8" i="5"/>
  <c r="V10" i="5"/>
  <c r="W9" i="5"/>
  <c r="U11" i="5"/>
  <c r="T12" i="5"/>
  <c r="S13" i="5"/>
  <c r="R14" i="5"/>
  <c r="Q15" i="5"/>
  <c r="P16" i="5"/>
  <c r="O17" i="5"/>
  <c r="M19" i="5"/>
  <c r="N18" i="5"/>
  <c r="L20" i="5"/>
  <c r="K21" i="5"/>
  <c r="E27" i="5"/>
  <c r="L59" i="3" l="1"/>
  <c r="P60" i="3" s="1"/>
  <c r="L25" i="3"/>
  <c r="G26" i="5"/>
  <c r="K25" i="3"/>
  <c r="J59" i="3"/>
  <c r="N60" i="3" s="1"/>
  <c r="F27" i="5"/>
  <c r="K59" i="3"/>
  <c r="O60" i="3" s="1"/>
  <c r="F27" i="2"/>
  <c r="E28" i="2"/>
  <c r="H25" i="4"/>
  <c r="I24" i="2"/>
  <c r="E28" i="4"/>
  <c r="H25" i="5"/>
  <c r="G26" i="2"/>
  <c r="H25" i="2"/>
  <c r="J25" i="3"/>
  <c r="F27" i="4"/>
  <c r="E28" i="5"/>
  <c r="C30" i="2"/>
  <c r="Y8" i="2"/>
  <c r="W10" i="2"/>
  <c r="X9" i="2"/>
  <c r="U12" i="2"/>
  <c r="V11" i="2"/>
  <c r="T13" i="2"/>
  <c r="S14" i="2"/>
  <c r="R15" i="2"/>
  <c r="Q16" i="2"/>
  <c r="P17" i="2"/>
  <c r="O18" i="2"/>
  <c r="N19" i="2"/>
  <c r="M20" i="2"/>
  <c r="L21" i="2"/>
  <c r="K22" i="2"/>
  <c r="J23" i="2"/>
  <c r="G26" i="4"/>
  <c r="C30" i="5"/>
  <c r="W10" i="5"/>
  <c r="X9" i="5"/>
  <c r="Y8" i="5"/>
  <c r="V11" i="5"/>
  <c r="U12" i="5"/>
  <c r="T13" i="5"/>
  <c r="S14" i="5"/>
  <c r="R15" i="5"/>
  <c r="Q16" i="5"/>
  <c r="P17" i="5"/>
  <c r="N19" i="5"/>
  <c r="O18" i="5"/>
  <c r="L21" i="5"/>
  <c r="M20" i="5"/>
  <c r="I24" i="5"/>
  <c r="K22" i="5"/>
  <c r="J23" i="5"/>
  <c r="D29" i="4"/>
  <c r="C25" i="3" a="1"/>
  <c r="C25" i="3" s="1"/>
  <c r="B31" i="2" s="1"/>
  <c r="H26" i="2" s="1"/>
  <c r="D25" i="3" a="1"/>
  <c r="D25" i="3" s="1"/>
  <c r="B31" i="4" s="1"/>
  <c r="H26" i="4" s="1"/>
  <c r="E25" i="3" a="1"/>
  <c r="E25" i="3" s="1"/>
  <c r="B31" i="5" s="1"/>
  <c r="D30" i="5" s="1"/>
  <c r="C30" i="4"/>
  <c r="W10" i="4"/>
  <c r="X9" i="4"/>
  <c r="V11" i="4"/>
  <c r="Y8" i="4"/>
  <c r="U12" i="4"/>
  <c r="S14" i="4"/>
  <c r="T13" i="4"/>
  <c r="R15" i="4"/>
  <c r="Q16" i="4"/>
  <c r="P17" i="4"/>
  <c r="O18" i="4"/>
  <c r="M20" i="4"/>
  <c r="L21" i="4"/>
  <c r="N19" i="4"/>
  <c r="K22" i="4"/>
  <c r="I24" i="4"/>
  <c r="J23" i="4"/>
  <c r="L60" i="3" l="1"/>
  <c r="P61" i="3" s="1"/>
  <c r="F28" i="4"/>
  <c r="D30" i="4"/>
  <c r="E29" i="4"/>
  <c r="E29" i="2"/>
  <c r="G27" i="2"/>
  <c r="D26" i="3" a="1"/>
  <c r="D26" i="3" s="1"/>
  <c r="B32" i="4" s="1"/>
  <c r="H27" i="4" s="1"/>
  <c r="C26" i="3" a="1"/>
  <c r="C26" i="3" s="1"/>
  <c r="B32" i="2" s="1"/>
  <c r="I26" i="2" s="1"/>
  <c r="E26" i="3" a="1"/>
  <c r="E26" i="3" s="1"/>
  <c r="B32" i="5" s="1"/>
  <c r="G28" i="5" s="1"/>
  <c r="J60" i="3"/>
  <c r="N61" i="3" s="1"/>
  <c r="D30" i="2"/>
  <c r="H26" i="5"/>
  <c r="F28" i="5"/>
  <c r="F28" i="2"/>
  <c r="J26" i="3"/>
  <c r="K26" i="3"/>
  <c r="I25" i="2"/>
  <c r="C31" i="5"/>
  <c r="X10" i="5"/>
  <c r="Y9" i="5"/>
  <c r="W11" i="5"/>
  <c r="Z8" i="5"/>
  <c r="V12" i="5"/>
  <c r="T14" i="5"/>
  <c r="U13" i="5"/>
  <c r="S15" i="5"/>
  <c r="R16" i="5"/>
  <c r="Q17" i="5"/>
  <c r="P18" i="5"/>
  <c r="O19" i="5"/>
  <c r="N20" i="5"/>
  <c r="L22" i="5"/>
  <c r="M21" i="5"/>
  <c r="J24" i="5"/>
  <c r="K23" i="5"/>
  <c r="G27" i="5"/>
  <c r="E29" i="5"/>
  <c r="I25" i="5"/>
  <c r="C31" i="4"/>
  <c r="Y9" i="4"/>
  <c r="X10" i="4"/>
  <c r="Z8" i="4"/>
  <c r="W11" i="4"/>
  <c r="T14" i="4"/>
  <c r="U13" i="4"/>
  <c r="V12" i="4"/>
  <c r="S15" i="4"/>
  <c r="R16" i="4"/>
  <c r="P18" i="4"/>
  <c r="Q17" i="4"/>
  <c r="N20" i="4"/>
  <c r="O19" i="4"/>
  <c r="M21" i="4"/>
  <c r="L22" i="4"/>
  <c r="J24" i="4"/>
  <c r="K23" i="4"/>
  <c r="G27" i="4"/>
  <c r="I25" i="4"/>
  <c r="K60" i="3"/>
  <c r="O61" i="3" s="1"/>
  <c r="L26" i="3"/>
  <c r="C31" i="2"/>
  <c r="X10" i="2"/>
  <c r="Z8" i="2"/>
  <c r="Y9" i="2"/>
  <c r="W11" i="2"/>
  <c r="V12" i="2"/>
  <c r="T14" i="2"/>
  <c r="S15" i="2"/>
  <c r="U13" i="2"/>
  <c r="R16" i="2"/>
  <c r="P18" i="2"/>
  <c r="Q17" i="2"/>
  <c r="O19" i="2"/>
  <c r="N20" i="2"/>
  <c r="M21" i="2"/>
  <c r="L22" i="2"/>
  <c r="K23" i="2"/>
  <c r="J24" i="2"/>
  <c r="L27" i="3" l="1"/>
  <c r="K61" i="3"/>
  <c r="O62" i="3" s="1"/>
  <c r="D31" i="4"/>
  <c r="D31" i="2"/>
  <c r="J27" i="3"/>
  <c r="E30" i="2"/>
  <c r="J25" i="2"/>
  <c r="D31" i="5"/>
  <c r="H27" i="5"/>
  <c r="F29" i="5"/>
  <c r="H27" i="2"/>
  <c r="J61" i="3"/>
  <c r="N62" i="3" s="1"/>
  <c r="K27" i="3"/>
  <c r="C32" i="5"/>
  <c r="Z9" i="5"/>
  <c r="Y10" i="5"/>
  <c r="X11" i="5"/>
  <c r="AA8" i="5"/>
  <c r="W12" i="5"/>
  <c r="V13" i="5"/>
  <c r="U14" i="5"/>
  <c r="S16" i="5"/>
  <c r="T15" i="5"/>
  <c r="R17" i="5"/>
  <c r="Q18" i="5"/>
  <c r="P19" i="5"/>
  <c r="O20" i="5"/>
  <c r="N21" i="5"/>
  <c r="K24" i="5"/>
  <c r="L23" i="5"/>
  <c r="M22" i="5"/>
  <c r="J25" i="5"/>
  <c r="I26" i="5"/>
  <c r="C32" i="2"/>
  <c r="AA8" i="2"/>
  <c r="Z9" i="2"/>
  <c r="Y10" i="2"/>
  <c r="W12" i="2"/>
  <c r="X11" i="2"/>
  <c r="T15" i="2"/>
  <c r="V13" i="2"/>
  <c r="U14" i="2"/>
  <c r="S16" i="2"/>
  <c r="R17" i="2"/>
  <c r="Q18" i="2"/>
  <c r="P19" i="2"/>
  <c r="N21" i="2"/>
  <c r="O20" i="2"/>
  <c r="M22" i="2"/>
  <c r="L23" i="2"/>
  <c r="K24" i="2"/>
  <c r="F29" i="2"/>
  <c r="C32" i="4"/>
  <c r="Y10" i="4"/>
  <c r="Z9" i="4"/>
  <c r="AA8" i="4"/>
  <c r="X11" i="4"/>
  <c r="V13" i="4"/>
  <c r="U14" i="4"/>
  <c r="W12" i="4"/>
  <c r="S16" i="4"/>
  <c r="T15" i="4"/>
  <c r="R17" i="4"/>
  <c r="Q18" i="4"/>
  <c r="P19" i="4"/>
  <c r="O20" i="4"/>
  <c r="N21" i="4"/>
  <c r="M22" i="4"/>
  <c r="L23" i="4"/>
  <c r="K24" i="4"/>
  <c r="G28" i="4"/>
  <c r="F29" i="4"/>
  <c r="I26" i="4"/>
  <c r="J25" i="4"/>
  <c r="E30" i="4"/>
  <c r="D27" i="3" a="1"/>
  <c r="D27" i="3" s="1"/>
  <c r="B33" i="4" s="1"/>
  <c r="F30" i="4" s="1"/>
  <c r="C27" i="3" a="1"/>
  <c r="C27" i="3" s="1"/>
  <c r="B33" i="2" s="1"/>
  <c r="F30" i="2" s="1"/>
  <c r="E27" i="3" a="1"/>
  <c r="E27" i="3" s="1"/>
  <c r="B33" i="5" s="1"/>
  <c r="G29" i="5" s="1"/>
  <c r="E30" i="5"/>
  <c r="L61" i="3"/>
  <c r="P62" i="3" s="1"/>
  <c r="G28" i="2"/>
  <c r="I27" i="4" l="1"/>
  <c r="H28" i="4"/>
  <c r="K28" i="3"/>
  <c r="L62" i="3"/>
  <c r="P63" i="3" s="1"/>
  <c r="D32" i="2"/>
  <c r="J62" i="3"/>
  <c r="N63" i="3" s="1"/>
  <c r="C33" i="5"/>
  <c r="Z10" i="5"/>
  <c r="AB8" i="5"/>
  <c r="AA9" i="5"/>
  <c r="X12" i="5"/>
  <c r="Y11" i="5"/>
  <c r="V14" i="5"/>
  <c r="W13" i="5"/>
  <c r="U15" i="5"/>
  <c r="T16" i="5"/>
  <c r="S17" i="5"/>
  <c r="R18" i="5"/>
  <c r="Q19" i="5"/>
  <c r="P20" i="5"/>
  <c r="N22" i="5"/>
  <c r="O21" i="5"/>
  <c r="M23" i="5"/>
  <c r="K25" i="5"/>
  <c r="L24" i="5"/>
  <c r="J26" i="5"/>
  <c r="E31" i="5"/>
  <c r="I27" i="5"/>
  <c r="F30" i="5"/>
  <c r="H28" i="5"/>
  <c r="L28" i="3"/>
  <c r="J28" i="3"/>
  <c r="K62" i="3"/>
  <c r="O63" i="3" s="1"/>
  <c r="G29" i="4"/>
  <c r="D32" i="4"/>
  <c r="E28" i="3" a="1"/>
  <c r="E28" i="3" s="1"/>
  <c r="B34" i="5" s="1"/>
  <c r="D33" i="5" s="1"/>
  <c r="C28" i="3" a="1"/>
  <c r="C28" i="3" s="1"/>
  <c r="B34" i="2" s="1"/>
  <c r="E32" i="2" s="1"/>
  <c r="D28" i="3" a="1"/>
  <c r="D28" i="3" s="1"/>
  <c r="B34" i="4" s="1"/>
  <c r="C33" i="2"/>
  <c r="Z10" i="2"/>
  <c r="AA9" i="2"/>
  <c r="AB8" i="2"/>
  <c r="X12" i="2"/>
  <c r="Y11" i="2"/>
  <c r="V14" i="2"/>
  <c r="U15" i="2"/>
  <c r="W13" i="2"/>
  <c r="S17" i="2"/>
  <c r="T16" i="2"/>
  <c r="R18" i="2"/>
  <c r="Q19" i="2"/>
  <c r="P20" i="2"/>
  <c r="O21" i="2"/>
  <c r="M23" i="2"/>
  <c r="L24" i="2"/>
  <c r="N22" i="2"/>
  <c r="K25" i="2"/>
  <c r="H28" i="2"/>
  <c r="E31" i="2"/>
  <c r="G29" i="2"/>
  <c r="I27" i="2"/>
  <c r="J26" i="2"/>
  <c r="C33" i="4"/>
  <c r="AB8" i="4"/>
  <c r="AA9" i="4"/>
  <c r="Z10" i="4"/>
  <c r="Y11" i="4"/>
  <c r="V14" i="4"/>
  <c r="W13" i="4"/>
  <c r="U15" i="4"/>
  <c r="X12" i="4"/>
  <c r="T16" i="4"/>
  <c r="R18" i="4"/>
  <c r="Q19" i="4"/>
  <c r="S17" i="4"/>
  <c r="O21" i="4"/>
  <c r="P20" i="4"/>
  <c r="L24" i="4"/>
  <c r="M23" i="4"/>
  <c r="N22" i="4"/>
  <c r="J26" i="4"/>
  <c r="K25" i="4"/>
  <c r="E31" i="4"/>
  <c r="D32" i="5"/>
  <c r="K26" i="2" l="1"/>
  <c r="F31" i="2"/>
  <c r="H29" i="5"/>
  <c r="G30" i="5"/>
  <c r="L63" i="3"/>
  <c r="P64" i="3" s="1"/>
  <c r="I28" i="2"/>
  <c r="J63" i="3"/>
  <c r="N64" i="3" s="1"/>
  <c r="J27" i="2"/>
  <c r="D33" i="2"/>
  <c r="F31" i="5"/>
  <c r="J29" i="3"/>
  <c r="L29" i="3"/>
  <c r="C34" i="4"/>
  <c r="AB9" i="4"/>
  <c r="AA10" i="4"/>
  <c r="AC8" i="4"/>
  <c r="Z11" i="4"/>
  <c r="W14" i="4"/>
  <c r="X13" i="4"/>
  <c r="Y12" i="4"/>
  <c r="V15" i="4"/>
  <c r="T17" i="4"/>
  <c r="U16" i="4"/>
  <c r="S18" i="4"/>
  <c r="R19" i="4"/>
  <c r="P21" i="4"/>
  <c r="Q20" i="4"/>
  <c r="O22" i="4"/>
  <c r="N23" i="4"/>
  <c r="M24" i="4"/>
  <c r="L25" i="4"/>
  <c r="J27" i="4"/>
  <c r="K26" i="4"/>
  <c r="I28" i="4"/>
  <c r="C34" i="5"/>
  <c r="AA10" i="5"/>
  <c r="Z11" i="5"/>
  <c r="AB9" i="5"/>
  <c r="AC8" i="5"/>
  <c r="Y12" i="5"/>
  <c r="X13" i="5"/>
  <c r="W14" i="5"/>
  <c r="V15" i="5"/>
  <c r="T17" i="5"/>
  <c r="U16" i="5"/>
  <c r="S18" i="5"/>
  <c r="P21" i="5"/>
  <c r="R19" i="5"/>
  <c r="O22" i="5"/>
  <c r="Q20" i="5"/>
  <c r="N23" i="5"/>
  <c r="M24" i="5"/>
  <c r="L25" i="5"/>
  <c r="K26" i="5"/>
  <c r="K29" i="3"/>
  <c r="F31" i="4"/>
  <c r="E29" i="3" a="1"/>
  <c r="E29" i="3" s="1"/>
  <c r="B35" i="5" s="1"/>
  <c r="E33" i="5" s="1"/>
  <c r="D29" i="3" a="1"/>
  <c r="D29" i="3" s="1"/>
  <c r="B35" i="4" s="1"/>
  <c r="G31" i="4" s="1"/>
  <c r="C29" i="3" a="1"/>
  <c r="C29" i="3" s="1"/>
  <c r="B35" i="2" s="1"/>
  <c r="D34" i="2" s="1"/>
  <c r="H29" i="4"/>
  <c r="G30" i="4"/>
  <c r="K63" i="3"/>
  <c r="O64" i="3" s="1"/>
  <c r="I28" i="5"/>
  <c r="E32" i="5"/>
  <c r="E32" i="4"/>
  <c r="D33" i="4"/>
  <c r="C34" i="2"/>
  <c r="AB9" i="2"/>
  <c r="AA10" i="2"/>
  <c r="AC8" i="2"/>
  <c r="Y12" i="2"/>
  <c r="Z11" i="2"/>
  <c r="W14" i="2"/>
  <c r="V15" i="2"/>
  <c r="X13" i="2"/>
  <c r="R19" i="2"/>
  <c r="T17" i="2"/>
  <c r="U16" i="2"/>
  <c r="S18" i="2"/>
  <c r="P21" i="2"/>
  <c r="Q20" i="2"/>
  <c r="N23" i="2"/>
  <c r="O22" i="2"/>
  <c r="L25" i="2"/>
  <c r="M24" i="2"/>
  <c r="G30" i="2"/>
  <c r="H29" i="2"/>
  <c r="J27" i="5"/>
  <c r="L30" i="3" l="1"/>
  <c r="J30" i="3"/>
  <c r="K64" i="3"/>
  <c r="O65" i="3" s="1"/>
  <c r="F32" i="2"/>
  <c r="L64" i="3"/>
  <c r="P65" i="3" s="1"/>
  <c r="I29" i="2"/>
  <c r="J64" i="3"/>
  <c r="N65" i="3" s="1"/>
  <c r="C35" i="2"/>
  <c r="AB10" i="2"/>
  <c r="AD8" i="2"/>
  <c r="AC9" i="2"/>
  <c r="AA11" i="2"/>
  <c r="Z12" i="2"/>
  <c r="W15" i="2"/>
  <c r="Y13" i="2"/>
  <c r="X14" i="2"/>
  <c r="S19" i="2"/>
  <c r="V16" i="2"/>
  <c r="U17" i="2"/>
  <c r="T18" i="2"/>
  <c r="R20" i="2"/>
  <c r="Q21" i="2"/>
  <c r="P22" i="2"/>
  <c r="O23" i="2"/>
  <c r="N24" i="2"/>
  <c r="M25" i="2"/>
  <c r="L26" i="2"/>
  <c r="J28" i="2"/>
  <c r="E33" i="2"/>
  <c r="G31" i="2"/>
  <c r="H30" i="2"/>
  <c r="K27" i="2"/>
  <c r="C35" i="4"/>
  <c r="AD8" i="4"/>
  <c r="AC9" i="4"/>
  <c r="AA11" i="4"/>
  <c r="AB10" i="4"/>
  <c r="Z12" i="4"/>
  <c r="Y13" i="4"/>
  <c r="W15" i="4"/>
  <c r="X14" i="4"/>
  <c r="V16" i="4"/>
  <c r="U17" i="4"/>
  <c r="T18" i="4"/>
  <c r="R20" i="4"/>
  <c r="S19" i="4"/>
  <c r="Q21" i="4"/>
  <c r="O23" i="4"/>
  <c r="N24" i="4"/>
  <c r="P22" i="4"/>
  <c r="M25" i="4"/>
  <c r="L26" i="4"/>
  <c r="F32" i="4"/>
  <c r="J28" i="4"/>
  <c r="K27" i="4"/>
  <c r="C35" i="5"/>
  <c r="AC9" i="5"/>
  <c r="AB10" i="5"/>
  <c r="AD8" i="5"/>
  <c r="AA11" i="5"/>
  <c r="Z12" i="5"/>
  <c r="X14" i="5"/>
  <c r="Y13" i="5"/>
  <c r="W15" i="5"/>
  <c r="V16" i="5"/>
  <c r="U17" i="5"/>
  <c r="S19" i="5"/>
  <c r="T18" i="5"/>
  <c r="R20" i="5"/>
  <c r="P22" i="5"/>
  <c r="N24" i="5"/>
  <c r="Q21" i="5"/>
  <c r="O23" i="5"/>
  <c r="M25" i="5"/>
  <c r="L26" i="5"/>
  <c r="K27" i="5"/>
  <c r="I29" i="5"/>
  <c r="G31" i="5"/>
  <c r="H30" i="5"/>
  <c r="F32" i="5"/>
  <c r="J28" i="5"/>
  <c r="D34" i="5"/>
  <c r="D34" i="4"/>
  <c r="E33" i="4"/>
  <c r="I29" i="4"/>
  <c r="E30" i="3" a="1"/>
  <c r="E30" i="3" s="1"/>
  <c r="C30" i="3" a="1"/>
  <c r="C30" i="3" s="1"/>
  <c r="D30" i="3" a="1"/>
  <c r="D30" i="3" s="1"/>
  <c r="K30" i="3"/>
  <c r="H30" i="4"/>
  <c r="J31" i="3" l="1"/>
  <c r="J33" i="3" s="1"/>
  <c r="J65" i="3"/>
  <c r="J68" i="3" s="1"/>
  <c r="K31" i="3"/>
  <c r="K33" i="3" s="1"/>
  <c r="B36" i="5"/>
  <c r="E33" i="3"/>
  <c r="E35" i="3"/>
  <c r="E34" i="3"/>
  <c r="L31" i="3"/>
  <c r="L33" i="3" s="1"/>
  <c r="C31" i="3" a="1"/>
  <c r="C31" i="3" s="1"/>
  <c r="B37" i="2" s="1"/>
  <c r="D31" i="3" a="1"/>
  <c r="D31" i="3" s="1"/>
  <c r="B37" i="4" s="1"/>
  <c r="E31" i="3" a="1"/>
  <c r="E31" i="3" s="1"/>
  <c r="B37" i="5" s="1"/>
  <c r="L65" i="3"/>
  <c r="L68" i="3" s="1"/>
  <c r="B36" i="4"/>
  <c r="D34" i="3"/>
  <c r="D33" i="3"/>
  <c r="D35" i="3"/>
  <c r="B36" i="2"/>
  <c r="C35" i="3"/>
  <c r="C33" i="3"/>
  <c r="C34" i="3"/>
  <c r="K65" i="3"/>
  <c r="K68" i="3" s="1"/>
  <c r="L70" i="3" l="1"/>
  <c r="K70" i="3"/>
  <c r="J70" i="3"/>
  <c r="D34" i="7"/>
  <c r="D41" i="7" s="1"/>
  <c r="D35" i="7"/>
  <c r="D42" i="7" s="1"/>
  <c r="C37" i="2"/>
  <c r="AD10" i="2"/>
  <c r="AE9" i="2"/>
  <c r="AF8" i="2"/>
  <c r="Z14" i="2"/>
  <c r="AC11" i="2"/>
  <c r="AB12" i="2"/>
  <c r="AA13" i="2"/>
  <c r="Y15" i="2"/>
  <c r="S21" i="2"/>
  <c r="X16" i="2"/>
  <c r="W17" i="2"/>
  <c r="U19" i="2"/>
  <c r="V18" i="2"/>
  <c r="T20" i="2"/>
  <c r="R22" i="2"/>
  <c r="Q23" i="2"/>
  <c r="O25" i="2"/>
  <c r="P24" i="2"/>
  <c r="M27" i="2"/>
  <c r="N26" i="2"/>
  <c r="L28" i="2"/>
  <c r="K29" i="2"/>
  <c r="C36" i="5"/>
  <c r="D36" i="5"/>
  <c r="AC10" i="5"/>
  <c r="AB11" i="5"/>
  <c r="AD9" i="5"/>
  <c r="AE8" i="5"/>
  <c r="AA12" i="5"/>
  <c r="Z13" i="5"/>
  <c r="Y14" i="5"/>
  <c r="W16" i="5"/>
  <c r="X15" i="5"/>
  <c r="V17" i="5"/>
  <c r="U18" i="5"/>
  <c r="S20" i="5"/>
  <c r="T19" i="5"/>
  <c r="R21" i="5"/>
  <c r="Q22" i="5"/>
  <c r="O24" i="5"/>
  <c r="P23" i="5"/>
  <c r="N25" i="5"/>
  <c r="L27" i="5"/>
  <c r="M26" i="5"/>
  <c r="K28" i="5"/>
  <c r="G33" i="5"/>
  <c r="J29" i="5"/>
  <c r="F33" i="5"/>
  <c r="H32" i="5"/>
  <c r="E34" i="5"/>
  <c r="F34" i="5"/>
  <c r="H31" i="5"/>
  <c r="I30" i="5"/>
  <c r="E35" i="5"/>
  <c r="J30" i="5"/>
  <c r="I31" i="5"/>
  <c r="D35" i="5"/>
  <c r="G32" i="5"/>
  <c r="C36" i="4"/>
  <c r="D36" i="4"/>
  <c r="AE8" i="4"/>
  <c r="AD9" i="4"/>
  <c r="Z13" i="4"/>
  <c r="AB11" i="4"/>
  <c r="AC10" i="4"/>
  <c r="X15" i="4"/>
  <c r="Y14" i="4"/>
  <c r="AA12" i="4"/>
  <c r="T19" i="4"/>
  <c r="V17" i="4"/>
  <c r="U18" i="4"/>
  <c r="W16" i="4"/>
  <c r="S20" i="4"/>
  <c r="R21" i="4"/>
  <c r="P23" i="4"/>
  <c r="Q22" i="4"/>
  <c r="O24" i="4"/>
  <c r="N25" i="4"/>
  <c r="L27" i="4"/>
  <c r="M26" i="4"/>
  <c r="K28" i="4"/>
  <c r="J29" i="4"/>
  <c r="I30" i="4"/>
  <c r="F33" i="4"/>
  <c r="E35" i="4"/>
  <c r="G32" i="4"/>
  <c r="I31" i="4"/>
  <c r="H31" i="4"/>
  <c r="F34" i="4"/>
  <c r="D35" i="4"/>
  <c r="H32" i="4"/>
  <c r="E34" i="4"/>
  <c r="G33" i="4"/>
  <c r="C36" i="2"/>
  <c r="D36" i="2"/>
  <c r="AC10" i="2"/>
  <c r="AD9" i="2"/>
  <c r="AE8" i="2"/>
  <c r="AA12" i="2"/>
  <c r="Y14" i="2"/>
  <c r="AB11" i="2"/>
  <c r="Z13" i="2"/>
  <c r="X15" i="2"/>
  <c r="W16" i="2"/>
  <c r="V17" i="2"/>
  <c r="T19" i="2"/>
  <c r="U18" i="2"/>
  <c r="S20" i="2"/>
  <c r="Q22" i="2"/>
  <c r="R21" i="2"/>
  <c r="O24" i="2"/>
  <c r="P23" i="2"/>
  <c r="N25" i="2"/>
  <c r="M26" i="2"/>
  <c r="K28" i="2"/>
  <c r="L27" i="2"/>
  <c r="J29" i="2"/>
  <c r="J30" i="2"/>
  <c r="G32" i="2"/>
  <c r="F34" i="2"/>
  <c r="H32" i="2"/>
  <c r="E34" i="2"/>
  <c r="D35" i="2"/>
  <c r="E35" i="2"/>
  <c r="F33" i="2"/>
  <c r="I31" i="2"/>
  <c r="H31" i="2"/>
  <c r="G33" i="2"/>
  <c r="I30" i="2"/>
  <c r="C37" i="5"/>
  <c r="AE9" i="5"/>
  <c r="AC11" i="5"/>
  <c r="AF8" i="5"/>
  <c r="AD10" i="5"/>
  <c r="AB12" i="5"/>
  <c r="AA13" i="5"/>
  <c r="Z14" i="5"/>
  <c r="Y15" i="5"/>
  <c r="X16" i="5"/>
  <c r="W17" i="5"/>
  <c r="U19" i="5"/>
  <c r="V18" i="5"/>
  <c r="T20" i="5"/>
  <c r="S21" i="5"/>
  <c r="R22" i="5"/>
  <c r="Q23" i="5"/>
  <c r="P24" i="5"/>
  <c r="O25" i="5"/>
  <c r="N26" i="5"/>
  <c r="M27" i="5"/>
  <c r="L28" i="5"/>
  <c r="K29" i="5"/>
  <c r="C37" i="4"/>
  <c r="AD10" i="4"/>
  <c r="AF8" i="4"/>
  <c r="AE9" i="4"/>
  <c r="AA13" i="4"/>
  <c r="AB12" i="4"/>
  <c r="AC11" i="4"/>
  <c r="Z14" i="4"/>
  <c r="X16" i="4"/>
  <c r="Y15" i="4"/>
  <c r="W17" i="4"/>
  <c r="S21" i="4"/>
  <c r="V18" i="4"/>
  <c r="U19" i="4"/>
  <c r="T20" i="4"/>
  <c r="P24" i="4"/>
  <c r="R22" i="4"/>
  <c r="Q23" i="4"/>
  <c r="O25" i="4"/>
  <c r="N26" i="4"/>
  <c r="M27" i="4"/>
  <c r="L28" i="4"/>
  <c r="K29" i="4"/>
  <c r="J30" i="4"/>
  <c r="AB3" i="5" l="1"/>
  <c r="AA3" i="5"/>
  <c r="AA2" i="2"/>
  <c r="Y2" i="4"/>
  <c r="O3" i="5"/>
  <c r="O2" i="5"/>
  <c r="E2" i="2"/>
  <c r="E3" i="2"/>
  <c r="J3" i="4"/>
  <c r="J2" i="4"/>
  <c r="K2" i="5"/>
  <c r="K3" i="5"/>
  <c r="G2" i="2"/>
  <c r="G3" i="2"/>
  <c r="K3" i="4"/>
  <c r="K2" i="4"/>
  <c r="L3" i="5"/>
  <c r="L2" i="5"/>
  <c r="T3" i="5"/>
  <c r="T2" i="5"/>
  <c r="D3" i="2"/>
  <c r="D2" i="2"/>
  <c r="I3" i="4"/>
  <c r="I2" i="4"/>
  <c r="J2" i="5"/>
  <c r="J3" i="5"/>
  <c r="Y3" i="5"/>
  <c r="Y2" i="5"/>
  <c r="R2" i="2"/>
  <c r="R3" i="2"/>
  <c r="AA3" i="2"/>
  <c r="E2" i="4"/>
  <c r="E3" i="4"/>
  <c r="W3" i="5"/>
  <c r="W2" i="5"/>
  <c r="X2" i="5"/>
  <c r="X3" i="5"/>
  <c r="Z2" i="4"/>
  <c r="Z3" i="4"/>
  <c r="S2" i="5"/>
  <c r="S3" i="5"/>
  <c r="T3" i="4"/>
  <c r="T2" i="4"/>
  <c r="L3" i="4"/>
  <c r="L2" i="4"/>
  <c r="U3" i="4"/>
  <c r="U2" i="4"/>
  <c r="M3" i="5"/>
  <c r="M2" i="5"/>
  <c r="V2" i="5"/>
  <c r="V3" i="5"/>
  <c r="I3" i="2"/>
  <c r="I2" i="2"/>
  <c r="J2" i="2"/>
  <c r="J3" i="2"/>
  <c r="Z2" i="2"/>
  <c r="Z3" i="2"/>
  <c r="AD3" i="4"/>
  <c r="AD2" i="4"/>
  <c r="E2" i="5"/>
  <c r="E3" i="5"/>
  <c r="G2" i="5"/>
  <c r="G3" i="5"/>
  <c r="K3" i="2"/>
  <c r="K2" i="2"/>
  <c r="T3" i="2"/>
  <c r="T2" i="2"/>
  <c r="AB2" i="2"/>
  <c r="AB3" i="2"/>
  <c r="AE2" i="4"/>
  <c r="AE3" i="4"/>
  <c r="L3" i="2"/>
  <c r="L2" i="2"/>
  <c r="V2" i="2"/>
  <c r="V3" i="2"/>
  <c r="AA2" i="4"/>
  <c r="AA3" i="4"/>
  <c r="U2" i="5"/>
  <c r="U3" i="5"/>
  <c r="AF3" i="5"/>
  <c r="AF2" i="5"/>
  <c r="S2" i="4"/>
  <c r="S3" i="4"/>
  <c r="Y2" i="2"/>
  <c r="Y3" i="2"/>
  <c r="D3" i="4"/>
  <c r="D2" i="4"/>
  <c r="U3" i="2"/>
  <c r="U2" i="2"/>
  <c r="M2" i="4"/>
  <c r="M3" i="4"/>
  <c r="AF3" i="4"/>
  <c r="AF2" i="4"/>
  <c r="M2" i="2"/>
  <c r="M3" i="2"/>
  <c r="V3" i="4"/>
  <c r="V2" i="4"/>
  <c r="N3" i="2"/>
  <c r="N2" i="2"/>
  <c r="W3" i="2"/>
  <c r="W2" i="2"/>
  <c r="Q3" i="4"/>
  <c r="Q2" i="4"/>
  <c r="Q2" i="5"/>
  <c r="Q3" i="5"/>
  <c r="C3" i="5"/>
  <c r="C2" i="5"/>
  <c r="AE3" i="2"/>
  <c r="AE2" i="2"/>
  <c r="AB2" i="5"/>
  <c r="P2" i="2"/>
  <c r="P3" i="2"/>
  <c r="X3" i="2"/>
  <c r="X2" i="2"/>
  <c r="AE2" i="5"/>
  <c r="AE3" i="5"/>
  <c r="O2" i="4"/>
  <c r="O3" i="4"/>
  <c r="P2" i="5"/>
  <c r="P3" i="5"/>
  <c r="H3" i="4"/>
  <c r="H2" i="4"/>
  <c r="F3" i="5"/>
  <c r="F2" i="5"/>
  <c r="AD2" i="5"/>
  <c r="AD3" i="5"/>
  <c r="AF2" i="2"/>
  <c r="AF3" i="2"/>
  <c r="Y3" i="4"/>
  <c r="R2" i="4"/>
  <c r="R3" i="4"/>
  <c r="X3" i="4"/>
  <c r="X2" i="4"/>
  <c r="C2" i="4"/>
  <c r="C3" i="4"/>
  <c r="R3" i="5"/>
  <c r="R2" i="5"/>
  <c r="Z3" i="5"/>
  <c r="Z2" i="5"/>
  <c r="H3" i="2"/>
  <c r="H2" i="2"/>
  <c r="AD3" i="2"/>
  <c r="AD2" i="2"/>
  <c r="F3" i="4"/>
  <c r="F2" i="4"/>
  <c r="AC3" i="4"/>
  <c r="AC2" i="4"/>
  <c r="H2" i="5"/>
  <c r="H3" i="5"/>
  <c r="AC2" i="5"/>
  <c r="AC3" i="5"/>
  <c r="O2" i="2"/>
  <c r="O3" i="2"/>
  <c r="S3" i="2"/>
  <c r="S2" i="2"/>
  <c r="N3" i="5"/>
  <c r="N2" i="5"/>
  <c r="G3" i="4"/>
  <c r="G2" i="4"/>
  <c r="N3" i="4"/>
  <c r="N2" i="4"/>
  <c r="P2" i="4"/>
  <c r="P3" i="4"/>
  <c r="AA2" i="5"/>
  <c r="F2" i="2"/>
  <c r="F3" i="2"/>
  <c r="AC2" i="2"/>
  <c r="AC3" i="2"/>
  <c r="W3" i="4"/>
  <c r="W2" i="4"/>
  <c r="AB2" i="4"/>
  <c r="AB3" i="4"/>
  <c r="I2" i="5"/>
  <c r="I3" i="5"/>
  <c r="D2" i="5"/>
  <c r="D3" i="5"/>
  <c r="Q2" i="2"/>
  <c r="Q3" i="2"/>
  <c r="C2" i="2"/>
  <c r="C3"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<sst xmlns="http://schemas.openxmlformats.org/spreadsheetml/2006/main" count="201" uniqueCount="110">
  <si>
    <t>Nemovitosti</t>
  </si>
  <si>
    <t>Akcie</t>
  </si>
  <si>
    <t>Dluhopisy</t>
  </si>
  <si>
    <t>Časová řada</t>
  </si>
  <si>
    <t>Rozdělení portfolia podle vybraného profilu</t>
  </si>
  <si>
    <t>Výnos</t>
  </si>
  <si>
    <t>Volatilita</t>
  </si>
  <si>
    <t>Vlastnosti Akcie</t>
  </si>
  <si>
    <t>Vlastnosti dluhopisy</t>
  </si>
  <si>
    <t>rok 1</t>
  </si>
  <si>
    <t>rok 2</t>
  </si>
  <si>
    <t>rok 3</t>
  </si>
  <si>
    <t>rok 4</t>
  </si>
  <si>
    <t>rok 5</t>
  </si>
  <si>
    <t>rok 6</t>
  </si>
  <si>
    <t>rok 7</t>
  </si>
  <si>
    <t>rok 8</t>
  </si>
  <si>
    <t>rok 9</t>
  </si>
  <si>
    <t>rok 10</t>
  </si>
  <si>
    <t>rok 11</t>
  </si>
  <si>
    <t>rok 12</t>
  </si>
  <si>
    <t>rok 13</t>
  </si>
  <si>
    <t>rok 14</t>
  </si>
  <si>
    <t>rok 15</t>
  </si>
  <si>
    <t>rok 16</t>
  </si>
  <si>
    <t>rok 17</t>
  </si>
  <si>
    <t>rok 18</t>
  </si>
  <si>
    <t>rok 19</t>
  </si>
  <si>
    <t>rok 20</t>
  </si>
  <si>
    <t>rok 21</t>
  </si>
  <si>
    <t>rok 22</t>
  </si>
  <si>
    <t>rok 23</t>
  </si>
  <si>
    <t>rok 24</t>
  </si>
  <si>
    <t>rok 25</t>
  </si>
  <si>
    <t>rok 26</t>
  </si>
  <si>
    <t>rok 27</t>
  </si>
  <si>
    <t>rok 28</t>
  </si>
  <si>
    <t>rok 29</t>
  </si>
  <si>
    <t>rok 30</t>
  </si>
  <si>
    <t>Investovaná částka 1 000 000</t>
  </si>
  <si>
    <t>Portfolio v letech</t>
  </si>
  <si>
    <t>Průměrná</t>
  </si>
  <si>
    <t>volatilita</t>
  </si>
  <si>
    <t>MIN</t>
  </si>
  <si>
    <t>MAX</t>
  </si>
  <si>
    <t>Akcie Rozdělení</t>
  </si>
  <si>
    <t>14.21%</t>
  </si>
  <si>
    <t>-8.04%</t>
  </si>
  <si>
    <t>23.48%</t>
  </si>
  <si>
    <t>1.43%</t>
  </si>
  <si>
    <t>9.94%</t>
  </si>
  <si>
    <t>14.92%</t>
  </si>
  <si>
    <t>-8.25%</t>
  </si>
  <si>
    <t>16.66%</t>
  </si>
  <si>
    <t>5.57%</t>
  </si>
  <si>
    <t>15.12%</t>
  </si>
  <si>
    <t>0.38%</t>
  </si>
  <si>
    <t>4.49%</t>
  </si>
  <si>
    <t>2.87%</t>
  </si>
  <si>
    <t>1.96%</t>
  </si>
  <si>
    <t>10.21%</t>
  </si>
  <si>
    <t>20.10%</t>
  </si>
  <si>
    <t>1.28%</t>
  </si>
  <si>
    <t>-11.12%</t>
  </si>
  <si>
    <t>8.46%</t>
  </si>
  <si>
    <t>16.04%</t>
  </si>
  <si>
    <t>2.97%</t>
  </si>
  <si>
    <t>3.88%</t>
  </si>
  <si>
    <t>-9.10%</t>
  </si>
  <si>
    <t>10.75%</t>
  </si>
  <si>
    <t>0.69%</t>
  </si>
  <si>
    <t>2.80%</t>
  </si>
  <si>
    <t>-0.02%</t>
  </si>
  <si>
    <t>-17.83%</t>
  </si>
  <si>
    <t>9.64%</t>
  </si>
  <si>
    <t>11.33%</t>
  </si>
  <si>
    <t>-4.42%</t>
  </si>
  <si>
    <t>-1.64%</t>
  </si>
  <si>
    <t>9.36%</t>
  </si>
  <si>
    <t>US 10Y GOV BONDS</t>
  </si>
  <si>
    <t xml:space="preserve">US500 </t>
  </si>
  <si>
    <t>Penezni vklady</t>
  </si>
  <si>
    <t>GOV BONDS 10Y</t>
  </si>
  <si>
    <t>Průměr</t>
  </si>
  <si>
    <t>Median</t>
  </si>
  <si>
    <t>GOV BONDS 10Y rozdělení</t>
  </si>
  <si>
    <t>Libor rozdělení</t>
  </si>
  <si>
    <t>Jednoduchý Výnos</t>
  </si>
  <si>
    <t>Termínované vklady</t>
  </si>
  <si>
    <t>Terminované vklady</t>
  </si>
  <si>
    <t>observation_date</t>
  </si>
  <si>
    <t>IR3TCD01USQ156N</t>
  </si>
  <si>
    <t>Vlastnosti GOV 10Y BONDS</t>
  </si>
  <si>
    <t>SP500</t>
  </si>
  <si>
    <t>10Y GOV BONDS</t>
  </si>
  <si>
    <t>TERM DEPOSITS</t>
  </si>
  <si>
    <t>Prům hist. Vzorku</t>
  </si>
  <si>
    <t>Rozdíl</t>
  </si>
  <si>
    <t>Akcie histogram</t>
  </si>
  <si>
    <t>GOV 10X BONDS histogram</t>
  </si>
  <si>
    <t>TERM DEPOSITS histogram</t>
  </si>
  <si>
    <t>KURT</t>
  </si>
  <si>
    <t>TREND pro rust nebo pokles sazeb</t>
  </si>
  <si>
    <t>RENTA</t>
  </si>
  <si>
    <t>U Akcii bylo nakonec po zvážení T-rozdělení využito Normální rozdělení, které mírně podceňuej levý ocas a tedy nízké propady mohou v realitě dosahovat i nižších propadů. U GOV bonds dávalo smysl podle histogramu a dalších testů požít normálové rozdělení, HISTOGRAM je symetrický. U termínovaných vkladů jsem využil rozdělení sazeb od 0-10% max s tím, že beru ohled na to, že z 20% může přijít impuls pro snižování sazeb- tedy když je nahcislo mensi nez 0,2 tak přijde negativní trend snižování sazeb. První hodnota je psolední hodnoput z hsitorického vzorku - simulujeme tak následujícíh 30 let. Dále jsem simuloval RENTU o 4% ročně a jak se liší vývoj portfola s rentou a bez renty. na 30 letém hoprizontu se nepodařilo rentu vyčerpat, ani na stabilizačním portfoliu. Na listech Prob. Návratnost poté zobrazuji hlavní cíl práce, který poukazuje na to, že se výnos dlouhodobě blíží svémů průměru i při výkyvech, které mohou v čase přijít. To ilustruji na všech tipech portfolii. Rizikovém, odvážném i stabilizačním.</t>
  </si>
  <si>
    <t>ROZDÍL BEZ_RENTY-RENTA</t>
  </si>
  <si>
    <t>Konzervativní</t>
  </si>
  <si>
    <t>Vyvážené</t>
  </si>
  <si>
    <t>Dynamické</t>
  </si>
  <si>
    <t>Normalové rozdelení - nakonec vyloučeno kvuli ocasu, který se objevuje v historickém - historicke vynosy nejsou symetrické a není k tomu důvod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</si>
</sst>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Kč&quot;_-;\-* #,##0.00\ &quot;Kč&quot;_-;_-* &quot;-&quot;??\ &quot;Kč&quot;_-;_-@_-"/>
    <numFmt numFmtId="164" formatCode="yyyy\-mm\-dd"/>
    <numFmt numFmtId="165" formatCode="0.000000000000000"/>
    <numFmt numFmtId="166" formatCode="0.000000000"/>
    <numFmt numFmtId="167" formatCode="0.000%"/>
    <numFmt numFmtId="169" formatCode="0.0000%"/>
    <numFmt numFmtId="171" formatCode="#,##0.00\ &quot;Kč&quot;;[Red]#,##0.00\ &quot;Kč&quot;"/>
  </numFmts>
  <fonts count="20" x14ac:knownFonts="1">
    <font>
      <sz val="11"/>
      <color theme="1"/>
      <name val="Aptos Narrow"/>
      <family val="2"/>
      <charset val="238"/>
      <scheme val="minor"/>
    </font>
    <font>
      <sz val="11"/>
      <color theme="1"/>
      <name val="Aptos Narrow"/>
      <family val="2"/>
      <charset val="238"/>
      <scheme val="minor"/>
    </font>
    <font>
      <sz val="11"/>
      <color rgb="FF006100"/>
      <name val="Aptos Narrow"/>
      <family val="2"/>
      <charset val="238"/>
      <scheme val="minor"/>
    </font>
    <font>
      <sz val="11"/>
      <color rgb="FF9C0006"/>
      <name val="Aptos Narrow"/>
      <family val="2"/>
      <charset val="238"/>
      <scheme val="minor"/>
    </font>
    <font>
      <sz val="11"/>
      <color rgb="FF9C5700"/>
      <name val="Aptos Narrow"/>
      <family val="2"/>
      <charset val="238"/>
      <scheme val="minor"/>
    </font>
    <font>
      <sz val="11"/>
      <color theme="0"/>
      <name val="Aptos Narrow"/>
      <family val="2"/>
      <charset val="238"/>
      <scheme val="minor"/>
    </font>
    <font>
      <sz val="8"/>
      <name val="Aptos Narrow"/>
      <family val="2"/>
      <charset val="238"/>
      <scheme val="minor"/>
    </font>
    <font>
      <b/>
      <sz val="12"/>
      <color rgb="FF9C0006"/>
      <name val="Aptos Narrow"/>
      <family val="2"/>
      <scheme val="minor"/>
    </font>
    <font>
      <b/>
      <sz val="12"/>
      <color rgb="FF9C5700"/>
      <name val="Aptos Narrow"/>
      <family val="2"/>
      <scheme val="minor"/>
    </font>
    <font>
      <b/>
      <sz val="12"/>
      <color rgb="FF006100"/>
      <name val="Aptos Narrow"/>
      <family val="2"/>
      <scheme val="minor"/>
    </font>
    <font>
      <b/>
      <sz val="11"/>
      <color theme="1"/>
      <name val="Aptos Narrow"/>
      <family val="2"/>
      <scheme val="minor"/>
    </font>
    <font>
      <b/>
      <sz val="12"/>
      <color theme="1"/>
      <name val="Aptos Narrow"/>
      <family val="2"/>
      <scheme val="minor"/>
    </font>
    <font>
      <b/>
      <sz val="14"/>
      <color theme="1"/>
      <name val="Aptos Narrow"/>
      <family val="2"/>
      <scheme val="minor"/>
    </font>
    <font>
      <sz val="12"/>
      <color rgb="FF000000"/>
      <name val="Calibri"/>
      <family val="2"/>
      <charset val="238"/>
    </font>
    <font>
      <sz val="10"/>
      <color rgb="FF000000"/>
      <name val="Calibri"/>
      <family val="2"/>
      <charset val="238"/>
    </font>
    <font>
      <sz val="12"/>
      <color rgb="FFFFFFFF"/>
      <name val="Calibri"/>
      <family val="2"/>
      <charset val="238"/>
    </font>
    <font>
      <sz val="12"/>
      <name val="Calibri"/>
      <family val="2"/>
      <charset val="238"/>
    </font>
    <font>
      <b/>
      <sz val="11"/>
      <color rgb="FF000000"/>
      <name val="Calibri"/>
      <family val="2"/>
    </font>
    <font>
      <sz val="11"/>
      <color rgb="FF000000"/>
      <name val="Calibri"/>
      <family val="2"/>
    </font>
    <font>
      <b/>
      <sz val="11"/>
      <color theme="1"/>
      <name val="Aptos Narrow"/>
      <scheme val="minor"/>
    </font>
  </fonts>
  <fills count="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theme="4"/>
      </patternFill>
    </fill>
    <fill>
      <patternFill patternType="solid">
        <fgColor rgb="FFFFFF00"/>
        <bgColor indexed="64"/>
      </patternFill>
    </fill>
    <fill>
      <patternFill patternType="solid">
        <fgColor rgb="FFD9D9D9"/>
        <bgColor indexed="64"/>
      </patternFill>
    </fill>
    <fill>
      <patternFill patternType="solid">
        <fgColor rgb="FF0000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rgb="FFFFFFFF"/>
      </right>
      <top/>
      <bottom style="thin">
        <color rgb="FFFFFFFF"/>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s>
  <cellStyleXfs count="6">
    <xf numFmtId="0" fontId="0" fillId="0" borderId="0"/>
    <xf numFmtId="9"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4" borderId="0" applyNumberFormat="0" applyBorder="0" applyAlignment="0" applyProtection="0"/>
    <xf numFmtId="0" fontId="5" fillId="5" borderId="0" applyNumberFormat="0" applyBorder="0" applyAlignment="0" applyProtection="0"/>
  </cellStyleXfs>
  <cellXfs count="62">
    <xf numFmtId="0" fontId="0" fillId="0" borderId="0" xfId="0"/>
    <xf numFmtId="9" fontId="0" fillId="0" borderId="0" xfId="1" applyFont="1"/>
    <xf numFmtId="0" fontId="3" fillId="3" borderId="0" xfId="3"/>
    <xf numFmtId="9" fontId="3" fillId="3" borderId="0" xfId="3" applyNumberFormat="1"/>
    <xf numFmtId="0" fontId="4" fillId="4" borderId="0" xfId="4"/>
    <xf numFmtId="9" fontId="4" fillId="4" borderId="0" xfId="4" applyNumberFormat="1"/>
    <xf numFmtId="0" fontId="2" fillId="2" borderId="0" xfId="2"/>
    <xf numFmtId="9" fontId="2" fillId="2" borderId="0" xfId="2" applyNumberFormat="1"/>
    <xf numFmtId="0" fontId="0" fillId="6" borderId="0" xfId="0" applyFill="1"/>
    <xf numFmtId="9" fontId="0" fillId="6" borderId="0" xfId="1" applyFont="1" applyFill="1"/>
    <xf numFmtId="10" fontId="3" fillId="3" borderId="0" xfId="3" applyNumberFormat="1"/>
    <xf numFmtId="10" fontId="4" fillId="4" borderId="0" xfId="4" applyNumberFormat="1"/>
    <xf numFmtId="10" fontId="2" fillId="2" borderId="0" xfId="2" applyNumberFormat="1"/>
    <xf numFmtId="10" fontId="0" fillId="6" borderId="0" xfId="0" applyNumberFormat="1" applyFill="1"/>
    <xf numFmtId="10" fontId="0" fillId="0" borderId="0" xfId="0" applyNumberFormat="1"/>
    <xf numFmtId="0" fontId="7" fillId="3" borderId="0" xfId="3" applyFont="1"/>
    <xf numFmtId="0" fontId="8" fillId="4" borderId="0" xfId="4" applyFont="1"/>
    <xf numFmtId="0" fontId="9" fillId="2" borderId="0" xfId="2" applyFont="1"/>
    <xf numFmtId="0" fontId="5" fillId="5" borderId="0" xfId="5"/>
    <xf numFmtId="0" fontId="10" fillId="0" borderId="0" xfId="0" applyFont="1"/>
    <xf numFmtId="10" fontId="0" fillId="6" borderId="0" xfId="1" applyNumberFormat="1" applyFont="1" applyFill="1"/>
    <xf numFmtId="0" fontId="11" fillId="0" borderId="0" xfId="0" applyFont="1"/>
    <xf numFmtId="10" fontId="11" fillId="0" borderId="0" xfId="0" applyNumberFormat="1" applyFont="1"/>
    <xf numFmtId="10" fontId="11" fillId="0" borderId="0" xfId="1" applyNumberFormat="1" applyFont="1"/>
    <xf numFmtId="44" fontId="2" fillId="2" borderId="0" xfId="2" applyNumberFormat="1"/>
    <xf numFmtId="44" fontId="4" fillId="4" borderId="0" xfId="4" applyNumberFormat="1"/>
    <xf numFmtId="44" fontId="3" fillId="3" borderId="0" xfId="3" applyNumberFormat="1"/>
    <xf numFmtId="44" fontId="10" fillId="0" borderId="0" xfId="0" applyNumberFormat="1" applyFont="1"/>
    <xf numFmtId="10" fontId="10" fillId="0" borderId="0" xfId="0" applyNumberFormat="1" applyFont="1"/>
    <xf numFmtId="10" fontId="10" fillId="0" borderId="0" xfId="1" applyNumberFormat="1" applyFont="1"/>
    <xf numFmtId="0" fontId="12" fillId="0" borderId="0" xfId="0" applyFont="1"/>
    <xf numFmtId="0" fontId="13" fillId="0" borderId="1" xfId="0" applyFont="1" applyBorder="1" applyAlignment="1">
      <alignment horizontal="center"/>
    </xf>
    <xf numFmtId="0" fontId="13" fillId="7" borderId="1" xfId="0" applyFont="1" applyFill="1" applyBorder="1" applyAlignment="1">
      <alignment horizontal="center"/>
    </xf>
    <xf numFmtId="0" fontId="13" fillId="7" borderId="2" xfId="0" applyFont="1" applyFill="1" applyBorder="1" applyAlignment="1">
      <alignment horizontal="center"/>
    </xf>
    <xf numFmtId="0" fontId="13" fillId="0" borderId="2" xfId="0" applyFont="1" applyBorder="1" applyAlignment="1">
      <alignment horizontal="center"/>
    </xf>
    <xf numFmtId="0" fontId="14" fillId="7" borderId="2" xfId="0" applyFont="1" applyFill="1" applyBorder="1" applyAlignment="1">
      <alignment horizontal="center"/>
    </xf>
    <xf numFmtId="0" fontId="14" fillId="0" borderId="2" xfId="0" applyFont="1" applyBorder="1" applyAlignment="1">
      <alignment horizontal="center"/>
    </xf>
    <xf numFmtId="10" fontId="0" fillId="0" borderId="0" xfId="1" applyNumberFormat="1" applyFont="1"/>
    <xf numFmtId="0" fontId="15" fillId="8" borderId="3" xfId="0" applyFont="1" applyFill="1" applyBorder="1" applyAlignment="1">
      <alignment horizontal="center"/>
    </xf>
    <xf numFmtId="0" fontId="16" fillId="0" borderId="4" xfId="0" applyFont="1" applyBorder="1" applyAlignment="1">
      <alignment horizontal="center"/>
    </xf>
    <xf numFmtId="0" fontId="16" fillId="0" borderId="0" xfId="0" applyFont="1" applyAlignment="1">
      <alignment horizontal="center"/>
    </xf>
    <xf numFmtId="0" fontId="16" fillId="0" borderId="5" xfId="0" applyFont="1" applyBorder="1" applyAlignment="1">
      <alignment horizontal="center"/>
    </xf>
    <xf numFmtId="0" fontId="16" fillId="0" borderId="6" xfId="0" applyFont="1" applyBorder="1" applyAlignment="1">
      <alignment horizontal="center"/>
    </xf>
    <xf numFmtId="0" fontId="16" fillId="0" borderId="7" xfId="0" applyFont="1" applyBorder="1" applyAlignment="1">
      <alignment horizontal="center"/>
    </xf>
    <xf numFmtId="0" fontId="16" fillId="0" borderId="2" xfId="0" applyFont="1" applyBorder="1" applyAlignment="1">
      <alignment horizontal="center"/>
    </xf>
    <xf numFmtId="44" fontId="0" fillId="0" borderId="0" xfId="0" applyNumberFormat="1"/>
    <xf numFmtId="0" fontId="17" fillId="0" borderId="1" xfId="0" applyFont="1" applyBorder="1" applyAlignment="1">
      <alignment horizontal="center" vertical="top"/>
    </xf>
    <xf numFmtId="0" fontId="17" fillId="0" borderId="8" xfId="0" applyFont="1" applyBorder="1" applyAlignment="1">
      <alignment horizontal="center" vertical="top"/>
    </xf>
    <xf numFmtId="164" fontId="18" fillId="0" borderId="0" xfId="0" applyNumberFormat="1" applyFont="1"/>
    <xf numFmtId="165" fontId="0" fillId="0" borderId="0" xfId="0" applyNumberFormat="1"/>
    <xf numFmtId="165" fontId="18" fillId="0" borderId="0" xfId="0" applyNumberFormat="1" applyFont="1"/>
    <xf numFmtId="166" fontId="0" fillId="0" borderId="0" xfId="0" applyNumberFormat="1"/>
    <xf numFmtId="167" fontId="0" fillId="0" borderId="0" xfId="1" applyNumberFormat="1" applyFont="1"/>
    <xf numFmtId="9" fontId="10" fillId="0" borderId="0" xfId="0" applyNumberFormat="1" applyFont="1"/>
    <xf numFmtId="0" fontId="19" fillId="0" borderId="0" xfId="0" applyFont="1"/>
    <xf numFmtId="10" fontId="19" fillId="0" borderId="0" xfId="0" applyNumberFormat="1" applyFont="1"/>
    <xf numFmtId="10" fontId="1" fillId="0" borderId="0" xfId="1" applyNumberFormat="1" applyFont="1"/>
    <xf numFmtId="10" fontId="19" fillId="0" borderId="0" xfId="1" applyNumberFormat="1" applyFont="1"/>
    <xf numFmtId="0" fontId="0" fillId="0" borderId="0" xfId="0" applyAlignment="1">
      <alignment horizontal="center" vertical="center" wrapText="1"/>
    </xf>
    <xf numFmtId="169" fontId="0" fillId="0" borderId="0" xfId="1" applyNumberFormat="1" applyFont="1"/>
    <xf numFmtId="171" fontId="10" fillId="0" borderId="0" xfId="0" applyNumberFormat="1" applyFont="1"/>
    <xf numFmtId="167" fontId="0" fillId="0" borderId="0" xfId="0" applyNumberFormat="1"/>
  </cellXfs>
  <cellStyles count="6">
    <cellStyle name="Neutrální" xfId="4" builtinId="28"/>
    <cellStyle name="Normální" xfId="0" builtinId="0"/>
    <cellStyle name="Procenta" xfId="1" builtinId="5"/>
    <cellStyle name="Správně" xfId="2" builtinId="26"/>
    <cellStyle name="Špatně" xfId="3" builtinId="27"/>
    <cellStyle name="Zvýraznění 1" xfId="5" builtinId="2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2.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3.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4.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5.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Ex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Ex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Ex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Ex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Ex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r>
              <a:rPr lang="cs-CZ"/>
              <a:t>Vývoj investice v letech</a:t>
            </a:r>
          </a:p>
        </c:rich>
      </c:tx>
      <c:overlay val="0"/>
      <c:spPr>
        <a:noFill/>
        <a:ln>
          <a:noFill/>
        </a:ln>
        <a:effectLst/>
      </c:spPr>
      <c:txPr>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endParaRPr lang="cs-CZ"/>
        </a:p>
      </c:txPr>
    </c:title>
    <c:autoTitleDeleted val="0"/>
    <c:plotArea>
      <c:layout/>
      <c:lineChart>
        <c:grouping val="standard"/>
        <c:varyColors val="0"/>
        <c:ser>
          <c:idx val="0"/>
          <c:order val="0"/>
          <c:tx>
            <c:strRef>
              <c:f>'Simulace pohybu portfolia'!$J$1</c:f>
              <c:strCache>
                <c:ptCount val="1"/>
                <c:pt idx="0">
                  <c:v>Konzervativní</c:v>
                </c:pt>
              </c:strCache>
            </c:strRef>
          </c:tx>
          <c:spPr>
            <a:ln w="22225" cap="rnd">
              <a:solidFill>
                <a:schemeClr val="accent1"/>
              </a:solidFill>
            </a:ln>
            <a:effectLst>
              <a:glow rad="139700">
                <a:schemeClr val="accent1">
                  <a:satMod val="175000"/>
                  <a:alpha val="14000"/>
                </a:schemeClr>
              </a:glow>
            </a:effectLst>
          </c:spPr>
          <c:marker>
            <c:symbol val="none"/>
          </c:marker>
          <c:cat>
            <c:strRef>
              <c:f>'Simulace pohybu portfolia'!$I$2:$I$31</c:f>
              <c:strCache>
                <c:ptCount val="30"/>
                <c:pt idx="0">
                  <c:v>rok 1</c:v>
                </c:pt>
                <c:pt idx="1">
                  <c:v>rok 2</c:v>
                </c:pt>
                <c:pt idx="2">
                  <c:v>rok 3</c:v>
                </c:pt>
                <c:pt idx="3">
                  <c:v>rok 4</c:v>
                </c:pt>
                <c:pt idx="4">
                  <c:v>rok 5</c:v>
                </c:pt>
                <c:pt idx="5">
                  <c:v>rok 6</c:v>
                </c:pt>
                <c:pt idx="6">
                  <c:v>rok 7</c:v>
                </c:pt>
                <c:pt idx="7">
                  <c:v>rok 8</c:v>
                </c:pt>
                <c:pt idx="8">
                  <c:v>rok 9</c:v>
                </c:pt>
                <c:pt idx="9">
                  <c:v>rok 10</c:v>
                </c:pt>
                <c:pt idx="10">
                  <c:v>rok 11</c:v>
                </c:pt>
                <c:pt idx="11">
                  <c:v>rok 12</c:v>
                </c:pt>
                <c:pt idx="12">
                  <c:v>rok 13</c:v>
                </c:pt>
                <c:pt idx="13">
                  <c:v>rok 14</c:v>
                </c:pt>
                <c:pt idx="14">
                  <c:v>rok 15</c:v>
                </c:pt>
                <c:pt idx="15">
                  <c:v>rok 16</c:v>
                </c:pt>
                <c:pt idx="16">
                  <c:v>rok 17</c:v>
                </c:pt>
                <c:pt idx="17">
                  <c:v>rok 18</c:v>
                </c:pt>
                <c:pt idx="18">
                  <c:v>rok 19</c:v>
                </c:pt>
                <c:pt idx="19">
                  <c:v>rok 20</c:v>
                </c:pt>
                <c:pt idx="20">
                  <c:v>rok 21</c:v>
                </c:pt>
                <c:pt idx="21">
                  <c:v>rok 22</c:v>
                </c:pt>
                <c:pt idx="22">
                  <c:v>rok 23</c:v>
                </c:pt>
                <c:pt idx="23">
                  <c:v>rok 24</c:v>
                </c:pt>
                <c:pt idx="24">
                  <c:v>rok 25</c:v>
                </c:pt>
                <c:pt idx="25">
                  <c:v>rok 26</c:v>
                </c:pt>
                <c:pt idx="26">
                  <c:v>rok 27</c:v>
                </c:pt>
                <c:pt idx="27">
                  <c:v>rok 28</c:v>
                </c:pt>
                <c:pt idx="28">
                  <c:v>rok 29</c:v>
                </c:pt>
                <c:pt idx="29">
                  <c:v>rok 30</c:v>
                </c:pt>
              </c:strCache>
            </c:strRef>
          </c:cat>
          <c:val>
            <c:numRef>
              <c:f>'Simulace pohybu portfolia'!$J$2:$J$31</c:f>
              <c:numCache>
                <c:formatCode>_("Kč"* #,##0.00_);_("Kč"* \(#,##0.00\);_("Kč"* "-"??_);_(@_)</c:formatCode>
                <c:ptCount val="30"/>
                <c:pt idx="0">
                  <c:v>1000000</c:v>
                </c:pt>
                <c:pt idx="1">
                  <c:v>956191.83279875678</c:v>
                </c:pt>
                <c:pt idx="2">
                  <c:v>1063288.0251230006</c:v>
                </c:pt>
                <c:pt idx="3">
                  <c:v>1176062.6418564608</c:v>
                </c:pt>
                <c:pt idx="4">
                  <c:v>1205111.8377813296</c:v>
                </c:pt>
                <c:pt idx="5">
                  <c:v>1276045.6757330757</c:v>
                </c:pt>
                <c:pt idx="6">
                  <c:v>1705848.7474564039</c:v>
                </c:pt>
                <c:pt idx="7">
                  <c:v>1874603.7598584846</c:v>
                </c:pt>
                <c:pt idx="8">
                  <c:v>2201949.9853068097</c:v>
                </c:pt>
                <c:pt idx="9">
                  <c:v>2226170.7123759743</c:v>
                </c:pt>
                <c:pt idx="10">
                  <c:v>2394917.8339988608</c:v>
                </c:pt>
                <c:pt idx="11">
                  <c:v>2647301.9553558505</c:v>
                </c:pt>
                <c:pt idx="12">
                  <c:v>3219298.1517906198</c:v>
                </c:pt>
                <c:pt idx="13">
                  <c:v>3364113.2701970455</c:v>
                </c:pt>
                <c:pt idx="14">
                  <c:v>3614747.0757914693</c:v>
                </c:pt>
                <c:pt idx="15">
                  <c:v>4241623.5810214588</c:v>
                </c:pt>
                <c:pt idx="16">
                  <c:v>4689234.6236383189</c:v>
                </c:pt>
                <c:pt idx="17">
                  <c:v>4779637.6546763973</c:v>
                </c:pt>
                <c:pt idx="18">
                  <c:v>5556759.631085366</c:v>
                </c:pt>
                <c:pt idx="19">
                  <c:v>6256754.5563749913</c:v>
                </c:pt>
                <c:pt idx="20">
                  <c:v>7531702.4685762664</c:v>
                </c:pt>
                <c:pt idx="21">
                  <c:v>7236359.8913296331</c:v>
                </c:pt>
                <c:pt idx="22">
                  <c:v>8389331.2135072779</c:v>
                </c:pt>
                <c:pt idx="23">
                  <c:v>11609296.34865072</c:v>
                </c:pt>
                <c:pt idx="24">
                  <c:v>11415891.312586255</c:v>
                </c:pt>
                <c:pt idx="25">
                  <c:v>14045897.732179398</c:v>
                </c:pt>
                <c:pt idx="26">
                  <c:v>11478383.504636083</c:v>
                </c:pt>
                <c:pt idx="27">
                  <c:v>11635484.344572565</c:v>
                </c:pt>
                <c:pt idx="28">
                  <c:v>17708924.612664066</c:v>
                </c:pt>
                <c:pt idx="29">
                  <c:v>19595419.3625747</c:v>
                </c:pt>
              </c:numCache>
            </c:numRef>
          </c:val>
          <c:smooth val="0"/>
          <c:extLst>
            <c:ext xmlns:c16="http://schemas.microsoft.com/office/drawing/2014/chart" uri="{C3380CC4-5D6E-409C-BE32-E72D297353CC}">
              <c16:uniqueId val="{00000000-4E31-4FAD-A73F-A8C29A055643}"/>
            </c:ext>
          </c:extLst>
        </c:ser>
        <c:ser>
          <c:idx val="1"/>
          <c:order val="1"/>
          <c:tx>
            <c:strRef>
              <c:f>'Simulace pohybu portfolia'!$K$1</c:f>
              <c:strCache>
                <c:ptCount val="1"/>
                <c:pt idx="0">
                  <c:v>Vyvážené</c:v>
                </c:pt>
              </c:strCache>
            </c:strRef>
          </c:tx>
          <c:spPr>
            <a:ln w="22225" cap="rnd">
              <a:solidFill>
                <a:schemeClr val="accent2"/>
              </a:solidFill>
            </a:ln>
            <a:effectLst>
              <a:glow rad="139700">
                <a:schemeClr val="accent2">
                  <a:satMod val="175000"/>
                  <a:alpha val="14000"/>
                </a:schemeClr>
              </a:glow>
            </a:effectLst>
          </c:spPr>
          <c:marker>
            <c:symbol val="none"/>
          </c:marker>
          <c:cat>
            <c:strRef>
              <c:f>'Simulace pohybu portfolia'!$I$2:$I$31</c:f>
              <c:strCache>
                <c:ptCount val="30"/>
                <c:pt idx="0">
                  <c:v>rok 1</c:v>
                </c:pt>
                <c:pt idx="1">
                  <c:v>rok 2</c:v>
                </c:pt>
                <c:pt idx="2">
                  <c:v>rok 3</c:v>
                </c:pt>
                <c:pt idx="3">
                  <c:v>rok 4</c:v>
                </c:pt>
                <c:pt idx="4">
                  <c:v>rok 5</c:v>
                </c:pt>
                <c:pt idx="5">
                  <c:v>rok 6</c:v>
                </c:pt>
                <c:pt idx="6">
                  <c:v>rok 7</c:v>
                </c:pt>
                <c:pt idx="7">
                  <c:v>rok 8</c:v>
                </c:pt>
                <c:pt idx="8">
                  <c:v>rok 9</c:v>
                </c:pt>
                <c:pt idx="9">
                  <c:v>rok 10</c:v>
                </c:pt>
                <c:pt idx="10">
                  <c:v>rok 11</c:v>
                </c:pt>
                <c:pt idx="11">
                  <c:v>rok 12</c:v>
                </c:pt>
                <c:pt idx="12">
                  <c:v>rok 13</c:v>
                </c:pt>
                <c:pt idx="13">
                  <c:v>rok 14</c:v>
                </c:pt>
                <c:pt idx="14">
                  <c:v>rok 15</c:v>
                </c:pt>
                <c:pt idx="15">
                  <c:v>rok 16</c:v>
                </c:pt>
                <c:pt idx="16">
                  <c:v>rok 17</c:v>
                </c:pt>
                <c:pt idx="17">
                  <c:v>rok 18</c:v>
                </c:pt>
                <c:pt idx="18">
                  <c:v>rok 19</c:v>
                </c:pt>
                <c:pt idx="19">
                  <c:v>rok 20</c:v>
                </c:pt>
                <c:pt idx="20">
                  <c:v>rok 21</c:v>
                </c:pt>
                <c:pt idx="21">
                  <c:v>rok 22</c:v>
                </c:pt>
                <c:pt idx="22">
                  <c:v>rok 23</c:v>
                </c:pt>
                <c:pt idx="23">
                  <c:v>rok 24</c:v>
                </c:pt>
                <c:pt idx="24">
                  <c:v>rok 25</c:v>
                </c:pt>
                <c:pt idx="25">
                  <c:v>rok 26</c:v>
                </c:pt>
                <c:pt idx="26">
                  <c:v>rok 27</c:v>
                </c:pt>
                <c:pt idx="27">
                  <c:v>rok 28</c:v>
                </c:pt>
                <c:pt idx="28">
                  <c:v>rok 29</c:v>
                </c:pt>
                <c:pt idx="29">
                  <c:v>rok 30</c:v>
                </c:pt>
              </c:strCache>
            </c:strRef>
          </c:cat>
          <c:val>
            <c:numRef>
              <c:f>'Simulace pohybu portfolia'!$K$2:$K$31</c:f>
              <c:numCache>
                <c:formatCode>_("Kč"* #,##0.00_);_("Kč"* \(#,##0.00\);_("Kč"* "-"??_);_(@_)</c:formatCode>
                <c:ptCount val="30"/>
                <c:pt idx="0">
                  <c:v>1000000</c:v>
                </c:pt>
                <c:pt idx="1">
                  <c:v>973275.04898663191</c:v>
                </c:pt>
                <c:pt idx="2">
                  <c:v>1054253.7557626795</c:v>
                </c:pt>
                <c:pt idx="3">
                  <c:v>1148405.6724376581</c:v>
                </c:pt>
                <c:pt idx="4">
                  <c:v>1173021.379387557</c:v>
                </c:pt>
                <c:pt idx="5">
                  <c:v>1230005.2672024383</c:v>
                </c:pt>
                <c:pt idx="6">
                  <c:v>1536572.041791098</c:v>
                </c:pt>
                <c:pt idx="7">
                  <c:v>1666708.4880206676</c:v>
                </c:pt>
                <c:pt idx="8">
                  <c:v>1863292.5687120035</c:v>
                </c:pt>
                <c:pt idx="9">
                  <c:v>1898590.7342309591</c:v>
                </c:pt>
                <c:pt idx="10">
                  <c:v>2027181.4242439864</c:v>
                </c:pt>
                <c:pt idx="11">
                  <c:v>2187752.3037694031</c:v>
                </c:pt>
                <c:pt idx="12">
                  <c:v>2558145.5211630156</c:v>
                </c:pt>
                <c:pt idx="13">
                  <c:v>2662269.8272734084</c:v>
                </c:pt>
                <c:pt idx="14">
                  <c:v>2816637.3548918762</c:v>
                </c:pt>
                <c:pt idx="15">
                  <c:v>3209139.0418356671</c:v>
                </c:pt>
                <c:pt idx="16">
                  <c:v>3492497.8489026562</c:v>
                </c:pt>
                <c:pt idx="17">
                  <c:v>3577795.9705384304</c:v>
                </c:pt>
                <c:pt idx="18">
                  <c:v>4041890.402331173</c:v>
                </c:pt>
                <c:pt idx="19">
                  <c:v>4421364.6533069666</c:v>
                </c:pt>
                <c:pt idx="20">
                  <c:v>5048640.6341852425</c:v>
                </c:pt>
                <c:pt idx="21">
                  <c:v>4966782.7597539965</c:v>
                </c:pt>
                <c:pt idx="22">
                  <c:v>5585428.8691793727</c:v>
                </c:pt>
                <c:pt idx="23">
                  <c:v>7184162.1130579123</c:v>
                </c:pt>
                <c:pt idx="24">
                  <c:v>7190905.6473962991</c:v>
                </c:pt>
                <c:pt idx="25">
                  <c:v>8466363.5128126629</c:v>
                </c:pt>
                <c:pt idx="26">
                  <c:v>7440260.1128994022</c:v>
                </c:pt>
                <c:pt idx="27">
                  <c:v>7644683.218007667</c:v>
                </c:pt>
                <c:pt idx="28">
                  <c:v>10573991.972516574</c:v>
                </c:pt>
                <c:pt idx="29">
                  <c:v>11505014.149448851</c:v>
                </c:pt>
              </c:numCache>
            </c:numRef>
          </c:val>
          <c:smooth val="0"/>
          <c:extLst>
            <c:ext xmlns:c16="http://schemas.microsoft.com/office/drawing/2014/chart" uri="{C3380CC4-5D6E-409C-BE32-E72D297353CC}">
              <c16:uniqueId val="{00000001-4E31-4FAD-A73F-A8C29A055643}"/>
            </c:ext>
          </c:extLst>
        </c:ser>
        <c:ser>
          <c:idx val="2"/>
          <c:order val="2"/>
          <c:tx>
            <c:strRef>
              <c:f>'Simulace pohybu portfolia'!$L$1</c:f>
              <c:strCache>
                <c:ptCount val="1"/>
                <c:pt idx="0">
                  <c:v>Dynamické</c:v>
                </c:pt>
              </c:strCache>
            </c:strRef>
          </c:tx>
          <c:spPr>
            <a:ln w="22225" cap="rnd">
              <a:solidFill>
                <a:schemeClr val="accent3"/>
              </a:solidFill>
            </a:ln>
            <a:effectLst>
              <a:glow rad="139700">
                <a:schemeClr val="accent3">
                  <a:satMod val="175000"/>
                  <a:alpha val="14000"/>
                </a:schemeClr>
              </a:glow>
            </a:effectLst>
          </c:spPr>
          <c:marker>
            <c:symbol val="none"/>
          </c:marker>
          <c:cat>
            <c:strRef>
              <c:f>'Simulace pohybu portfolia'!$I$2:$I$31</c:f>
              <c:strCache>
                <c:ptCount val="30"/>
                <c:pt idx="0">
                  <c:v>rok 1</c:v>
                </c:pt>
                <c:pt idx="1">
                  <c:v>rok 2</c:v>
                </c:pt>
                <c:pt idx="2">
                  <c:v>rok 3</c:v>
                </c:pt>
                <c:pt idx="3">
                  <c:v>rok 4</c:v>
                </c:pt>
                <c:pt idx="4">
                  <c:v>rok 5</c:v>
                </c:pt>
                <c:pt idx="5">
                  <c:v>rok 6</c:v>
                </c:pt>
                <c:pt idx="6">
                  <c:v>rok 7</c:v>
                </c:pt>
                <c:pt idx="7">
                  <c:v>rok 8</c:v>
                </c:pt>
                <c:pt idx="8">
                  <c:v>rok 9</c:v>
                </c:pt>
                <c:pt idx="9">
                  <c:v>rok 10</c:v>
                </c:pt>
                <c:pt idx="10">
                  <c:v>rok 11</c:v>
                </c:pt>
                <c:pt idx="11">
                  <c:v>rok 12</c:v>
                </c:pt>
                <c:pt idx="12">
                  <c:v>rok 13</c:v>
                </c:pt>
                <c:pt idx="13">
                  <c:v>rok 14</c:v>
                </c:pt>
                <c:pt idx="14">
                  <c:v>rok 15</c:v>
                </c:pt>
                <c:pt idx="15">
                  <c:v>rok 16</c:v>
                </c:pt>
                <c:pt idx="16">
                  <c:v>rok 17</c:v>
                </c:pt>
                <c:pt idx="17">
                  <c:v>rok 18</c:v>
                </c:pt>
                <c:pt idx="18">
                  <c:v>rok 19</c:v>
                </c:pt>
                <c:pt idx="19">
                  <c:v>rok 20</c:v>
                </c:pt>
                <c:pt idx="20">
                  <c:v>rok 21</c:v>
                </c:pt>
                <c:pt idx="21">
                  <c:v>rok 22</c:v>
                </c:pt>
                <c:pt idx="22">
                  <c:v>rok 23</c:v>
                </c:pt>
                <c:pt idx="23">
                  <c:v>rok 24</c:v>
                </c:pt>
                <c:pt idx="24">
                  <c:v>rok 25</c:v>
                </c:pt>
                <c:pt idx="25">
                  <c:v>rok 26</c:v>
                </c:pt>
                <c:pt idx="26">
                  <c:v>rok 27</c:v>
                </c:pt>
                <c:pt idx="27">
                  <c:v>rok 28</c:v>
                </c:pt>
                <c:pt idx="28">
                  <c:v>rok 29</c:v>
                </c:pt>
                <c:pt idx="29">
                  <c:v>rok 30</c:v>
                </c:pt>
              </c:strCache>
            </c:strRef>
          </c:cat>
          <c:val>
            <c:numRef>
              <c:f>'Simulace pohybu portfolia'!$L$2:$L$31</c:f>
              <c:numCache>
                <c:formatCode>_("Kč"* #,##0.00_);_("Kč"* \(#,##0.00\);_("Kč"* "-"??_);_(@_)</c:formatCode>
                <c:ptCount val="30"/>
                <c:pt idx="0">
                  <c:v>1000000</c:v>
                </c:pt>
                <c:pt idx="1">
                  <c:v>1007441.4813623822</c:v>
                </c:pt>
                <c:pt idx="2">
                  <c:v>1033233.1811826042</c:v>
                </c:pt>
                <c:pt idx="3">
                  <c:v>1090883.226614845</c:v>
                </c:pt>
                <c:pt idx="4">
                  <c:v>1107140.9582356517</c:v>
                </c:pt>
                <c:pt idx="5">
                  <c:v>1138157.0716257987</c:v>
                </c:pt>
                <c:pt idx="6">
                  <c:v>1222462.8997299043</c:v>
                </c:pt>
                <c:pt idx="7">
                  <c:v>1291194.0671568119</c:v>
                </c:pt>
                <c:pt idx="8">
                  <c:v>1297132.7261703392</c:v>
                </c:pt>
                <c:pt idx="9">
                  <c:v>1342315.2027003262</c:v>
                </c:pt>
                <c:pt idx="10">
                  <c:v>1411559.3410088874</c:v>
                </c:pt>
                <c:pt idx="11">
                  <c:v>1449474.3729353538</c:v>
                </c:pt>
                <c:pt idx="12">
                  <c:v>1559306.9120205306</c:v>
                </c:pt>
                <c:pt idx="13">
                  <c:v>1609426.528414553</c:v>
                </c:pt>
                <c:pt idx="14">
                  <c:v>1649575.1226576681</c:v>
                </c:pt>
                <c:pt idx="15">
                  <c:v>1767040.6648041485</c:v>
                </c:pt>
                <c:pt idx="16">
                  <c:v>1862170.8816114403</c:v>
                </c:pt>
                <c:pt idx="17">
                  <c:v>1926810.6238438061</c:v>
                </c:pt>
                <c:pt idx="18">
                  <c:v>2050059.5227439192</c:v>
                </c:pt>
                <c:pt idx="19">
                  <c:v>2110971.8113349946</c:v>
                </c:pt>
                <c:pt idx="20">
                  <c:v>2149135.2921112375</c:v>
                </c:pt>
                <c:pt idx="21">
                  <c:v>2213147.2403898635</c:v>
                </c:pt>
                <c:pt idx="22">
                  <c:v>2334891.4589322247</c:v>
                </c:pt>
                <c:pt idx="23">
                  <c:v>2547518.8846202241</c:v>
                </c:pt>
                <c:pt idx="24">
                  <c:v>2639573.4644045788</c:v>
                </c:pt>
                <c:pt idx="25">
                  <c:v>2827908.4763462157</c:v>
                </c:pt>
                <c:pt idx="26">
                  <c:v>2833553.6383486674</c:v>
                </c:pt>
                <c:pt idx="27">
                  <c:v>2989547.711042495</c:v>
                </c:pt>
                <c:pt idx="28">
                  <c:v>3305232.1110529643</c:v>
                </c:pt>
                <c:pt idx="29">
                  <c:v>3474093.5199721567</c:v>
                </c:pt>
              </c:numCache>
            </c:numRef>
          </c:val>
          <c:smooth val="0"/>
          <c:extLst>
            <c:ext xmlns:c16="http://schemas.microsoft.com/office/drawing/2014/chart" uri="{C3380CC4-5D6E-409C-BE32-E72D297353CC}">
              <c16:uniqueId val="{00000002-4E31-4FAD-A73F-A8C29A055643}"/>
            </c:ext>
          </c:extLst>
        </c:ser>
        <c:dLbls>
          <c:showLegendKey val="0"/>
          <c:showVal val="0"/>
          <c:showCatName val="0"/>
          <c:showSerName val="0"/>
          <c:showPercent val="0"/>
          <c:showBubbleSize val="0"/>
        </c:dLbls>
        <c:smooth val="0"/>
        <c:axId val="381998031"/>
        <c:axId val="382007151"/>
      </c:lineChart>
      <c:catAx>
        <c:axId val="381998031"/>
        <c:scaling>
          <c:orientation val="minMax"/>
        </c:scaling>
        <c:delete val="0"/>
        <c:axPos val="b"/>
        <c:majorGridlines>
          <c:spPr>
            <a:ln w="9525" cap="flat" cmpd="sng" algn="ctr">
              <a:gradFill>
                <a:gsLst>
                  <a:gs pos="100000">
                    <a:schemeClr val="dk1">
                      <a:lumMod val="75000"/>
                      <a:lumOff val="25000"/>
                    </a:schemeClr>
                  </a:gs>
                  <a:gs pos="0">
                    <a:schemeClr val="dk1">
                      <a:lumMod val="65000"/>
                      <a:lumOff val="35000"/>
                    </a:schemeClr>
                  </a:gs>
                </a:gsLst>
                <a:lin ang="54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cs-CZ"/>
          </a:p>
        </c:txPr>
        <c:crossAx val="382007151"/>
        <c:crosses val="autoZero"/>
        <c:auto val="1"/>
        <c:lblAlgn val="ctr"/>
        <c:lblOffset val="100"/>
        <c:noMultiLvlLbl val="0"/>
      </c:catAx>
      <c:valAx>
        <c:axId val="382007151"/>
        <c:scaling>
          <c:orientation val="minMax"/>
        </c:scaling>
        <c:delete val="0"/>
        <c:axPos val="l"/>
        <c:majorGridlines>
          <c:spPr>
            <a:ln w="9525" cap="flat" cmpd="sng" algn="ctr">
              <a:gradFill>
                <a:gsLst>
                  <a:gs pos="100000">
                    <a:schemeClr val="dk1">
                      <a:lumMod val="75000"/>
                      <a:lumOff val="25000"/>
                    </a:schemeClr>
                  </a:gs>
                  <a:gs pos="0">
                    <a:schemeClr val="dk1">
                      <a:lumMod val="65000"/>
                      <a:lumOff val="35000"/>
                    </a:schemeClr>
                  </a:gs>
                </a:gsLst>
                <a:lin ang="5400000" scaled="0"/>
              </a:gradFill>
              <a:round/>
            </a:ln>
            <a:effectLst/>
          </c:spPr>
        </c:majorGridlines>
        <c:numFmt formatCode="_(&quot;Kč&quot;* #,##0.00_);_(&quot;Kč&quot;* \(#,##0.00\);_(&quot;Kč&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cs-CZ"/>
          </a:p>
        </c:txPr>
        <c:crossAx val="381998031"/>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cs-CZ"/>
        </a:p>
      </c:txPr>
    </c:legend>
    <c:plotVisOnly val="1"/>
    <c:dispBlanksAs val="gap"/>
    <c:showDLblsOverMax val="0"/>
  </c:chart>
  <c:spPr>
    <a:solidFill>
      <a:schemeClr val="dk1">
        <a:lumMod val="75000"/>
        <a:lumOff val="25000"/>
      </a:schemeClr>
    </a:solidFill>
    <a:ln w="9525" cap="flat" cmpd="sng" algn="ctr">
      <a:solidFill>
        <a:schemeClr val="dk1">
          <a:lumMod val="15000"/>
          <a:lumOff val="85000"/>
        </a:schemeClr>
      </a:solidFill>
      <a:round/>
    </a:ln>
    <a:effectLst/>
  </c:spPr>
  <c:txPr>
    <a:bodyPr/>
    <a:lstStyle/>
    <a:p>
      <a:pPr>
        <a:defRPr/>
      </a:pPr>
      <a:endParaRPr lang="cs-CZ"/>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s-CZ"/>
              <a:t>Výnos investice v letech s Rentou</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cs-CZ"/>
        </a:p>
      </c:txPr>
    </c:title>
    <c:autoTitleDeleted val="0"/>
    <c:plotArea>
      <c:layout/>
      <c:lineChart>
        <c:grouping val="standard"/>
        <c:varyColors val="0"/>
        <c:ser>
          <c:idx val="0"/>
          <c:order val="0"/>
          <c:tx>
            <c:strRef>
              <c:f>'Simulace pohybu portfolia'!$J$35</c:f>
              <c:strCache>
                <c:ptCount val="1"/>
                <c:pt idx="0">
                  <c:v>Konzervativní</c:v>
                </c:pt>
              </c:strCache>
            </c:strRef>
          </c:tx>
          <c:spPr>
            <a:ln w="28575" cap="rnd">
              <a:solidFill>
                <a:schemeClr val="accent1"/>
              </a:solidFill>
              <a:round/>
            </a:ln>
            <a:effectLst/>
          </c:spPr>
          <c:marker>
            <c:symbol val="none"/>
          </c:marker>
          <c:cat>
            <c:strRef>
              <c:f>'Simulace pohybu portfolia'!$I$36:$I$65</c:f>
              <c:strCache>
                <c:ptCount val="30"/>
                <c:pt idx="0">
                  <c:v>rok 1</c:v>
                </c:pt>
                <c:pt idx="1">
                  <c:v>rok 2</c:v>
                </c:pt>
                <c:pt idx="2">
                  <c:v>rok 3</c:v>
                </c:pt>
                <c:pt idx="3">
                  <c:v>rok 4</c:v>
                </c:pt>
                <c:pt idx="4">
                  <c:v>rok 5</c:v>
                </c:pt>
                <c:pt idx="5">
                  <c:v>rok 6</c:v>
                </c:pt>
                <c:pt idx="6">
                  <c:v>rok 7</c:v>
                </c:pt>
                <c:pt idx="7">
                  <c:v>rok 8</c:v>
                </c:pt>
                <c:pt idx="8">
                  <c:v>rok 9</c:v>
                </c:pt>
                <c:pt idx="9">
                  <c:v>rok 10</c:v>
                </c:pt>
                <c:pt idx="10">
                  <c:v>rok 11</c:v>
                </c:pt>
                <c:pt idx="11">
                  <c:v>rok 12</c:v>
                </c:pt>
                <c:pt idx="12">
                  <c:v>rok 13</c:v>
                </c:pt>
                <c:pt idx="13">
                  <c:v>rok 14</c:v>
                </c:pt>
                <c:pt idx="14">
                  <c:v>rok 15</c:v>
                </c:pt>
                <c:pt idx="15">
                  <c:v>rok 16</c:v>
                </c:pt>
                <c:pt idx="16">
                  <c:v>rok 17</c:v>
                </c:pt>
                <c:pt idx="17">
                  <c:v>rok 18</c:v>
                </c:pt>
                <c:pt idx="18">
                  <c:v>rok 19</c:v>
                </c:pt>
                <c:pt idx="19">
                  <c:v>rok 20</c:v>
                </c:pt>
                <c:pt idx="20">
                  <c:v>rok 21</c:v>
                </c:pt>
                <c:pt idx="21">
                  <c:v>rok 22</c:v>
                </c:pt>
                <c:pt idx="22">
                  <c:v>rok 23</c:v>
                </c:pt>
                <c:pt idx="23">
                  <c:v>rok 24</c:v>
                </c:pt>
                <c:pt idx="24">
                  <c:v>rok 25</c:v>
                </c:pt>
                <c:pt idx="25">
                  <c:v>rok 26</c:v>
                </c:pt>
                <c:pt idx="26">
                  <c:v>rok 27</c:v>
                </c:pt>
                <c:pt idx="27">
                  <c:v>rok 28</c:v>
                </c:pt>
                <c:pt idx="28">
                  <c:v>rok 29</c:v>
                </c:pt>
                <c:pt idx="29">
                  <c:v>rok 30</c:v>
                </c:pt>
              </c:strCache>
            </c:strRef>
          </c:cat>
          <c:val>
            <c:numRef>
              <c:f>'Simulace pohybu portfolia'!$J$36:$J$65</c:f>
              <c:numCache>
                <c:formatCode>_("Kč"* #,##0.00_);_("Kč"* \(#,##0.00\);_("Kč"* "-"??_);_(@_)</c:formatCode>
                <c:ptCount val="30"/>
                <c:pt idx="0">
                  <c:v>1000000</c:v>
                </c:pt>
                <c:pt idx="1">
                  <c:v>917944.15948680649</c:v>
                </c:pt>
                <c:pt idx="2">
                  <c:v>979926.24395335733</c:v>
                </c:pt>
                <c:pt idx="3">
                  <c:v>1040504.9575055176</c:v>
                </c:pt>
                <c:pt idx="4">
                  <c:v>1023557.5938348502</c:v>
                </c:pt>
                <c:pt idx="5">
                  <c:v>1040452.8048832926</c:v>
                </c:pt>
                <c:pt idx="6">
                  <c:v>1335266.3951146645</c:v>
                </c:pt>
                <c:pt idx="7">
                  <c:v>1408666.2677977325</c:v>
                </c:pt>
                <c:pt idx="8">
                  <c:v>1588463.7728439374</c:v>
                </c:pt>
                <c:pt idx="9">
                  <c:v>1541698.8988291626</c:v>
                </c:pt>
                <c:pt idx="10">
                  <c:v>1592219.536560518</c:v>
                </c:pt>
                <c:pt idx="11">
                  <c:v>1689612.227754897</c:v>
                </c:pt>
                <c:pt idx="12">
                  <c:v>1972495.3893557983</c:v>
                </c:pt>
                <c:pt idx="13">
                  <c:v>1978776.0243957895</c:v>
                </c:pt>
                <c:pt idx="14">
                  <c:v>2041151.2046131284</c:v>
                </c:pt>
                <c:pt idx="15">
                  <c:v>2299326.3717685859</c:v>
                </c:pt>
                <c:pt idx="16">
                  <c:v>2440291.4125886657</c:v>
                </c:pt>
                <c:pt idx="17">
                  <c:v>2387843.9177660118</c:v>
                </c:pt>
                <c:pt idx="18">
                  <c:v>2665040.4529324761</c:v>
                </c:pt>
                <c:pt idx="19">
                  <c:v>2880729.9396914775</c:v>
                </c:pt>
                <c:pt idx="20">
                  <c:v>3329030.8223662511</c:v>
                </c:pt>
                <c:pt idx="21">
                  <c:v>3070549.1370192212</c:v>
                </c:pt>
                <c:pt idx="22">
                  <c:v>3417389.397495429</c:v>
                </c:pt>
                <c:pt idx="23">
                  <c:v>4539878.785900062</c:v>
                </c:pt>
                <c:pt idx="24">
                  <c:v>4285676.8219417268</c:v>
                </c:pt>
                <c:pt idx="25">
                  <c:v>5062095.4280009372</c:v>
                </c:pt>
                <c:pt idx="26">
                  <c:v>3971300.8607117529</c:v>
                </c:pt>
                <c:pt idx="27">
                  <c:v>3864628.5528608141</c:v>
                </c:pt>
                <c:pt idx="28">
                  <c:v>5646595.9752904717</c:v>
                </c:pt>
                <c:pt idx="29">
                  <c:v>5998191.4083370175</c:v>
                </c:pt>
              </c:numCache>
            </c:numRef>
          </c:val>
          <c:smooth val="0"/>
          <c:extLst>
            <c:ext xmlns:c16="http://schemas.microsoft.com/office/drawing/2014/chart" uri="{C3380CC4-5D6E-409C-BE32-E72D297353CC}">
              <c16:uniqueId val="{00000000-2793-4A98-ACCE-28C2FBB463B6}"/>
            </c:ext>
          </c:extLst>
        </c:ser>
        <c:ser>
          <c:idx val="1"/>
          <c:order val="1"/>
          <c:tx>
            <c:strRef>
              <c:f>'Simulace pohybu portfolia'!$K$35</c:f>
              <c:strCache>
                <c:ptCount val="1"/>
                <c:pt idx="0">
                  <c:v>Vyvážené</c:v>
                </c:pt>
              </c:strCache>
            </c:strRef>
          </c:tx>
          <c:spPr>
            <a:ln w="28575" cap="rnd">
              <a:solidFill>
                <a:schemeClr val="accent2"/>
              </a:solidFill>
              <a:round/>
            </a:ln>
            <a:effectLst/>
          </c:spPr>
          <c:marker>
            <c:symbol val="none"/>
          </c:marker>
          <c:cat>
            <c:strRef>
              <c:f>'Simulace pohybu portfolia'!$I$36:$I$65</c:f>
              <c:strCache>
                <c:ptCount val="30"/>
                <c:pt idx="0">
                  <c:v>rok 1</c:v>
                </c:pt>
                <c:pt idx="1">
                  <c:v>rok 2</c:v>
                </c:pt>
                <c:pt idx="2">
                  <c:v>rok 3</c:v>
                </c:pt>
                <c:pt idx="3">
                  <c:v>rok 4</c:v>
                </c:pt>
                <c:pt idx="4">
                  <c:v>rok 5</c:v>
                </c:pt>
                <c:pt idx="5">
                  <c:v>rok 6</c:v>
                </c:pt>
                <c:pt idx="6">
                  <c:v>rok 7</c:v>
                </c:pt>
                <c:pt idx="7">
                  <c:v>rok 8</c:v>
                </c:pt>
                <c:pt idx="8">
                  <c:v>rok 9</c:v>
                </c:pt>
                <c:pt idx="9">
                  <c:v>rok 10</c:v>
                </c:pt>
                <c:pt idx="10">
                  <c:v>rok 11</c:v>
                </c:pt>
                <c:pt idx="11">
                  <c:v>rok 12</c:v>
                </c:pt>
                <c:pt idx="12">
                  <c:v>rok 13</c:v>
                </c:pt>
                <c:pt idx="13">
                  <c:v>rok 14</c:v>
                </c:pt>
                <c:pt idx="14">
                  <c:v>rok 15</c:v>
                </c:pt>
                <c:pt idx="15">
                  <c:v>rok 16</c:v>
                </c:pt>
                <c:pt idx="16">
                  <c:v>rok 17</c:v>
                </c:pt>
                <c:pt idx="17">
                  <c:v>rok 18</c:v>
                </c:pt>
                <c:pt idx="18">
                  <c:v>rok 19</c:v>
                </c:pt>
                <c:pt idx="19">
                  <c:v>rok 20</c:v>
                </c:pt>
                <c:pt idx="20">
                  <c:v>rok 21</c:v>
                </c:pt>
                <c:pt idx="21">
                  <c:v>rok 22</c:v>
                </c:pt>
                <c:pt idx="22">
                  <c:v>rok 23</c:v>
                </c:pt>
                <c:pt idx="23">
                  <c:v>rok 24</c:v>
                </c:pt>
                <c:pt idx="24">
                  <c:v>rok 25</c:v>
                </c:pt>
                <c:pt idx="25">
                  <c:v>rok 26</c:v>
                </c:pt>
                <c:pt idx="26">
                  <c:v>rok 27</c:v>
                </c:pt>
                <c:pt idx="27">
                  <c:v>rok 28</c:v>
                </c:pt>
                <c:pt idx="28">
                  <c:v>rok 29</c:v>
                </c:pt>
                <c:pt idx="29">
                  <c:v>rok 30</c:v>
                </c:pt>
              </c:strCache>
            </c:strRef>
          </c:cat>
          <c:val>
            <c:numRef>
              <c:f>'Simulace pohybu portfolia'!$K$36:$K$65</c:f>
              <c:numCache>
                <c:formatCode>_("Kč"* #,##0.00_);_("Kč"* \(#,##0.00\);_("Kč"* "-"??_);_(@_)</c:formatCode>
                <c:ptCount val="30"/>
                <c:pt idx="0">
                  <c:v>1000000</c:v>
                </c:pt>
                <c:pt idx="1">
                  <c:v>934344.04702716658</c:v>
                </c:pt>
                <c:pt idx="2">
                  <c:v>971600.26131088519</c:v>
                </c:pt>
                <c:pt idx="3">
                  <c:v>1016035.8410098036</c:v>
                </c:pt>
                <c:pt idx="4">
                  <c:v>996301.67338927614</c:v>
                </c:pt>
                <c:pt idx="5">
                  <c:v>1002912.7127810607</c:v>
                </c:pt>
                <c:pt idx="6">
                  <c:v>1202763.7351410694</c:v>
                </c:pt>
                <c:pt idx="7">
                  <c:v>1252443.8900645948</c:v>
                </c:pt>
                <c:pt idx="8">
                  <c:v>1344159.8416668577</c:v>
                </c:pt>
                <c:pt idx="9">
                  <c:v>1314838.6276122995</c:v>
                </c:pt>
                <c:pt idx="10">
                  <c:v>1347736.3699131345</c:v>
                </c:pt>
                <c:pt idx="11">
                  <c:v>1396309.5657710312</c:v>
                </c:pt>
                <c:pt idx="12">
                  <c:v>1567400.7214860218</c:v>
                </c:pt>
                <c:pt idx="13">
                  <c:v>1565950.7518224488</c:v>
                </c:pt>
                <c:pt idx="14">
                  <c:v>1590479.9448899408</c:v>
                </c:pt>
                <c:pt idx="15">
                  <c:v>1739630.5656590026</c:v>
                </c:pt>
                <c:pt idx="16">
                  <c:v>1817506.0949603063</c:v>
                </c:pt>
                <c:pt idx="17">
                  <c:v>1787419.6674509947</c:v>
                </c:pt>
                <c:pt idx="18">
                  <c:v>1938504.1181686157</c:v>
                </c:pt>
                <c:pt idx="19">
                  <c:v>2035681.1852396482</c:v>
                </c:pt>
                <c:pt idx="20">
                  <c:v>2231511.4480923531</c:v>
                </c:pt>
                <c:pt idx="21">
                  <c:v>2107516.8656270858</c:v>
                </c:pt>
                <c:pt idx="22">
                  <c:v>2275221.3391296831</c:v>
                </c:pt>
                <c:pt idx="23">
                  <c:v>2809405.8582051154</c:v>
                </c:pt>
                <c:pt idx="24">
                  <c:v>2699561.2359973001</c:v>
                </c:pt>
                <c:pt idx="25">
                  <c:v>3051249.6137442016</c:v>
                </c:pt>
                <c:pt idx="26">
                  <c:v>2574187.5045682676</c:v>
                </c:pt>
                <c:pt idx="27">
                  <c:v>2539117.4245074913</c:v>
                </c:pt>
                <c:pt idx="28">
                  <c:v>3371580.2523699226</c:v>
                </c:pt>
                <c:pt idx="29">
                  <c:v>3521704.5242635007</c:v>
                </c:pt>
              </c:numCache>
            </c:numRef>
          </c:val>
          <c:smooth val="0"/>
          <c:extLst>
            <c:ext xmlns:c16="http://schemas.microsoft.com/office/drawing/2014/chart" uri="{C3380CC4-5D6E-409C-BE32-E72D297353CC}">
              <c16:uniqueId val="{00000001-2793-4A98-ACCE-28C2FBB463B6}"/>
            </c:ext>
          </c:extLst>
        </c:ser>
        <c:ser>
          <c:idx val="2"/>
          <c:order val="2"/>
          <c:tx>
            <c:strRef>
              <c:f>'Simulace pohybu portfolia'!$L$35</c:f>
              <c:strCache>
                <c:ptCount val="1"/>
                <c:pt idx="0">
                  <c:v>Dynamické</c:v>
                </c:pt>
              </c:strCache>
            </c:strRef>
          </c:tx>
          <c:spPr>
            <a:ln w="28575" cap="rnd">
              <a:solidFill>
                <a:schemeClr val="accent3"/>
              </a:solidFill>
              <a:round/>
            </a:ln>
            <a:effectLst/>
          </c:spPr>
          <c:marker>
            <c:symbol val="none"/>
          </c:marker>
          <c:cat>
            <c:strRef>
              <c:f>'Simulace pohybu portfolia'!$I$36:$I$65</c:f>
              <c:strCache>
                <c:ptCount val="30"/>
                <c:pt idx="0">
                  <c:v>rok 1</c:v>
                </c:pt>
                <c:pt idx="1">
                  <c:v>rok 2</c:v>
                </c:pt>
                <c:pt idx="2">
                  <c:v>rok 3</c:v>
                </c:pt>
                <c:pt idx="3">
                  <c:v>rok 4</c:v>
                </c:pt>
                <c:pt idx="4">
                  <c:v>rok 5</c:v>
                </c:pt>
                <c:pt idx="5">
                  <c:v>rok 6</c:v>
                </c:pt>
                <c:pt idx="6">
                  <c:v>rok 7</c:v>
                </c:pt>
                <c:pt idx="7">
                  <c:v>rok 8</c:v>
                </c:pt>
                <c:pt idx="8">
                  <c:v>rok 9</c:v>
                </c:pt>
                <c:pt idx="9">
                  <c:v>rok 10</c:v>
                </c:pt>
                <c:pt idx="10">
                  <c:v>rok 11</c:v>
                </c:pt>
                <c:pt idx="11">
                  <c:v>rok 12</c:v>
                </c:pt>
                <c:pt idx="12">
                  <c:v>rok 13</c:v>
                </c:pt>
                <c:pt idx="13">
                  <c:v>rok 14</c:v>
                </c:pt>
                <c:pt idx="14">
                  <c:v>rok 15</c:v>
                </c:pt>
                <c:pt idx="15">
                  <c:v>rok 16</c:v>
                </c:pt>
                <c:pt idx="16">
                  <c:v>rok 17</c:v>
                </c:pt>
                <c:pt idx="17">
                  <c:v>rok 18</c:v>
                </c:pt>
                <c:pt idx="18">
                  <c:v>rok 19</c:v>
                </c:pt>
                <c:pt idx="19">
                  <c:v>rok 20</c:v>
                </c:pt>
                <c:pt idx="20">
                  <c:v>rok 21</c:v>
                </c:pt>
                <c:pt idx="21">
                  <c:v>rok 22</c:v>
                </c:pt>
                <c:pt idx="22">
                  <c:v>rok 23</c:v>
                </c:pt>
                <c:pt idx="23">
                  <c:v>rok 24</c:v>
                </c:pt>
                <c:pt idx="24">
                  <c:v>rok 25</c:v>
                </c:pt>
                <c:pt idx="25">
                  <c:v>rok 26</c:v>
                </c:pt>
                <c:pt idx="26">
                  <c:v>rok 27</c:v>
                </c:pt>
                <c:pt idx="27">
                  <c:v>rok 28</c:v>
                </c:pt>
                <c:pt idx="28">
                  <c:v>rok 29</c:v>
                </c:pt>
                <c:pt idx="29">
                  <c:v>rok 30</c:v>
                </c:pt>
              </c:strCache>
            </c:strRef>
          </c:cat>
          <c:val>
            <c:numRef>
              <c:f>'Simulace pohybu portfolia'!$L$36:$L$65</c:f>
              <c:numCache>
                <c:formatCode>_("Kč"* #,##0.00_);_("Kč"* \(#,##0.00\);_("Kč"* "-"??_);_(@_)</c:formatCode>
                <c:ptCount val="30"/>
                <c:pt idx="0">
                  <c:v>1000000</c:v>
                </c:pt>
                <c:pt idx="1">
                  <c:v>967143.8221078869</c:v>
                </c:pt>
                <c:pt idx="2">
                  <c:v>952227.6997778879</c:v>
                </c:pt>
                <c:pt idx="3">
                  <c:v>965143.6623823113</c:v>
                </c:pt>
                <c:pt idx="4">
                  <c:v>940346.36431255424</c:v>
                </c:pt>
                <c:pt idx="5">
                  <c:v>928022.20178404357</c:v>
                </c:pt>
                <c:pt idx="6">
                  <c:v>956892.3573779423</c:v>
                </c:pt>
                <c:pt idx="7">
                  <c:v>970264.52551320405</c:v>
                </c:pt>
                <c:pt idx="8">
                  <c:v>935738.03121817275</c:v>
                </c:pt>
                <c:pt idx="9">
                  <c:v>929598.91098200344</c:v>
                </c:pt>
                <c:pt idx="10">
                  <c:v>938450.71754136402</c:v>
                </c:pt>
                <c:pt idx="11">
                  <c:v>925111.55343430897</c:v>
                </c:pt>
                <c:pt idx="12">
                  <c:v>955402.55966672744</c:v>
                </c:pt>
                <c:pt idx="13">
                  <c:v>946666.88415837113</c:v>
                </c:pt>
                <c:pt idx="14">
                  <c:v>931471.04848969751</c:v>
                </c:pt>
                <c:pt idx="15">
                  <c:v>957888.67705069412</c:v>
                </c:pt>
                <c:pt idx="16">
                  <c:v>969079.17301933654</c:v>
                </c:pt>
                <c:pt idx="17">
                  <c:v>962609.16856967669</c:v>
                </c:pt>
                <c:pt idx="18">
                  <c:v>983215.38482038677</c:v>
                </c:pt>
                <c:pt idx="19">
                  <c:v>971931.95673009241</c:v>
                </c:pt>
                <c:pt idx="20">
                  <c:v>949923.02984929795</c:v>
                </c:pt>
                <c:pt idx="21">
                  <c:v>939087.80811438069</c:v>
                </c:pt>
                <c:pt idx="22">
                  <c:v>951116.73540920834</c:v>
                </c:pt>
                <c:pt idx="23">
                  <c:v>996221.18288946233</c:v>
                </c:pt>
                <c:pt idx="24">
                  <c:v>990930.84424682742</c:v>
                </c:pt>
                <c:pt idx="25">
                  <c:v>1019168.9304501357</c:v>
                </c:pt>
                <c:pt idx="26">
                  <c:v>980355.29116987286</c:v>
                </c:pt>
                <c:pt idx="27">
                  <c:v>992953.2026420281</c:v>
                </c:pt>
                <c:pt idx="28">
                  <c:v>1053892.9237027704</c:v>
                </c:pt>
                <c:pt idx="29">
                  <c:v>1063425.9730646703</c:v>
                </c:pt>
              </c:numCache>
            </c:numRef>
          </c:val>
          <c:smooth val="0"/>
          <c:extLst>
            <c:ext xmlns:c16="http://schemas.microsoft.com/office/drawing/2014/chart" uri="{C3380CC4-5D6E-409C-BE32-E72D297353CC}">
              <c16:uniqueId val="{00000002-2793-4A98-ACCE-28C2FBB463B6}"/>
            </c:ext>
          </c:extLst>
        </c:ser>
        <c:dLbls>
          <c:showLegendKey val="0"/>
          <c:showVal val="0"/>
          <c:showCatName val="0"/>
          <c:showSerName val="0"/>
          <c:showPercent val="0"/>
          <c:showBubbleSize val="0"/>
        </c:dLbls>
        <c:smooth val="0"/>
        <c:axId val="544962272"/>
        <c:axId val="544838216"/>
      </c:lineChart>
      <c:catAx>
        <c:axId val="5449622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s-CZ"/>
          </a:p>
        </c:txPr>
        <c:crossAx val="544838216"/>
        <c:crosses val="autoZero"/>
        <c:auto val="1"/>
        <c:lblAlgn val="ctr"/>
        <c:lblOffset val="100"/>
        <c:noMultiLvlLbl val="0"/>
      </c:catAx>
      <c:valAx>
        <c:axId val="544838216"/>
        <c:scaling>
          <c:orientation val="minMax"/>
        </c:scaling>
        <c:delete val="0"/>
        <c:axPos val="l"/>
        <c:majorGridlines>
          <c:spPr>
            <a:ln w="9525" cap="flat" cmpd="sng" algn="ctr">
              <a:solidFill>
                <a:schemeClr val="tx1">
                  <a:lumMod val="15000"/>
                  <a:lumOff val="85000"/>
                </a:schemeClr>
              </a:solidFill>
              <a:round/>
            </a:ln>
            <a:effectLst/>
          </c:spPr>
        </c:majorGridlines>
        <c:numFmt formatCode="_(&quot;Kč&quot;* #,##0.00_);_(&quot;Kč&quot;* \(#,##0.00\);_(&quot;Kč&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s-CZ"/>
          </a:p>
        </c:txPr>
        <c:crossAx val="5449622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s-CZ"/>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cs-CZ"/>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cs-CZ"/>
              <a:t>Pravděpodobnost návratnosti investice</a:t>
            </a:r>
          </a:p>
          <a:p>
            <a:pPr>
              <a:defRPr/>
            </a:pPr>
            <a:r>
              <a:rPr lang="cs-CZ"/>
              <a:t>Dynamické</a:t>
            </a:r>
          </a:p>
          <a:p>
            <a:pPr>
              <a:defRPr/>
            </a:pPr>
            <a:endParaRPr lang="cs-CZ"/>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cs-CZ"/>
        </a:p>
      </c:txPr>
    </c:title>
    <c:autoTitleDeleted val="0"/>
    <c:plotArea>
      <c:layout/>
      <c:lineChart>
        <c:grouping val="standard"/>
        <c:varyColors val="0"/>
        <c:ser>
          <c:idx val="0"/>
          <c:order val="0"/>
          <c:tx>
            <c:strRef>
              <c:f>'Prob. Návratnost - Rizikové'!$B$2</c:f>
              <c:strCache>
                <c:ptCount val="1"/>
                <c:pt idx="0">
                  <c:v>MIN</c:v>
                </c:pt>
              </c:strCache>
            </c:strRef>
          </c:tx>
          <c:spPr>
            <a:ln w="34925" cap="rnd">
              <a:solidFill>
                <a:schemeClr val="accent1"/>
              </a:solidFill>
              <a:round/>
            </a:ln>
            <a:effectLst>
              <a:outerShdw blurRad="57150" dist="19050" dir="5400000" algn="ctr" rotWithShape="0">
                <a:srgbClr val="000000">
                  <a:alpha val="63000"/>
                </a:srgbClr>
              </a:outerShdw>
            </a:effectLst>
          </c:spPr>
          <c:marker>
            <c:symbol val="none"/>
          </c:marker>
          <c:cat>
            <c:numRef>
              <c:f>'Prob. Návratnost - Rizikové'!$C$1:$AF$1</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'Prob. Návratnost - Rizikové'!$C$2:$AF$2</c:f>
              <c:numCache>
                <c:formatCode>0.00%</c:formatCode>
                <c:ptCount val="30"/>
                <c:pt idx="0">
                  <c:v>-0.1827945978604909</c:v>
                </c:pt>
                <c:pt idx="1">
                  <c:v>-8.9840551174449002E-2</c:v>
                </c:pt>
                <c:pt idx="2">
                  <c:v>-3.7730691013003748E-3</c:v>
                </c:pt>
                <c:pt idx="3">
                  <c:v>5.6346809006058152E-4</c:v>
                </c:pt>
                <c:pt idx="4">
                  <c:v>4.9961184204882381E-2</c:v>
                </c:pt>
                <c:pt idx="5">
                  <c:v>7.2748532879095551E-2</c:v>
                </c:pt>
                <c:pt idx="6">
                  <c:v>6.4104973336474469E-2</c:v>
                </c:pt>
                <c:pt idx="7">
                  <c:v>8.0635967762295868E-2</c:v>
                </c:pt>
                <c:pt idx="8">
                  <c:v>8.5581764494912171E-2</c:v>
                </c:pt>
                <c:pt idx="9">
                  <c:v>9.1262073793227039E-2</c:v>
                </c:pt>
                <c:pt idx="10">
                  <c:v>8.6126043696684418E-2</c:v>
                </c:pt>
                <c:pt idx="11">
                  <c:v>8.7729803996971389E-2</c:v>
                </c:pt>
                <c:pt idx="12">
                  <c:v>9.4093278767390931E-2</c:v>
                </c:pt>
                <c:pt idx="13">
                  <c:v>9.2682145816306516E-2</c:v>
                </c:pt>
                <c:pt idx="14">
                  <c:v>8.943557051475759E-2</c:v>
                </c:pt>
                <c:pt idx="15">
                  <c:v>9.6948684372685223E-2</c:v>
                </c:pt>
                <c:pt idx="16">
                  <c:v>9.6388345109291063E-2</c:v>
                </c:pt>
                <c:pt idx="17">
                  <c:v>9.6067762481726993E-2</c:v>
                </c:pt>
                <c:pt idx="18">
                  <c:v>9.1569574211235905E-2</c:v>
                </c:pt>
                <c:pt idx="19">
                  <c:v>9.5579126114314628E-2</c:v>
                </c:pt>
                <c:pt idx="20">
                  <c:v>9.5738331446789227E-2</c:v>
                </c:pt>
                <c:pt idx="21">
                  <c:v>0.1015078750141909</c:v>
                </c:pt>
                <c:pt idx="22">
                  <c:v>0.10360974496308639</c:v>
                </c:pt>
                <c:pt idx="23">
                  <c:v>0.1002036560698758</c:v>
                </c:pt>
                <c:pt idx="24">
                  <c:v>0.10043739904129301</c:v>
                </c:pt>
                <c:pt idx="25">
                  <c:v>9.8410418331749128E-2</c:v>
                </c:pt>
                <c:pt idx="26">
                  <c:v>9.5149725768390869E-2</c:v>
                </c:pt>
                <c:pt idx="27">
                  <c:v>0.10809830987281921</c:v>
                </c:pt>
                <c:pt idx="28">
                  <c:v>0.10804412111384143</c:v>
                </c:pt>
                <c:pt idx="29">
                  <c:v>0.10736252958240922</c:v>
                </c:pt>
              </c:numCache>
            </c:numRef>
          </c:val>
          <c:smooth val="0"/>
          <c:extLst>
            <c:ext xmlns:c16="http://schemas.microsoft.com/office/drawing/2014/chart" uri="{C3380CC4-5D6E-409C-BE32-E72D297353CC}">
              <c16:uniqueId val="{00000000-CF41-4543-8327-0D9FDA95FFBE}"/>
            </c:ext>
          </c:extLst>
        </c:ser>
        <c:ser>
          <c:idx val="1"/>
          <c:order val="1"/>
          <c:tx>
            <c:strRef>
              <c:f>'Prob. Návratnost - Rizikové'!$B$3</c:f>
              <c:strCache>
                <c:ptCount val="1"/>
                <c:pt idx="0">
                  <c:v>MAX</c:v>
                </c:pt>
              </c:strCache>
            </c:strRef>
          </c:tx>
          <c:spPr>
            <a:ln w="34925" cap="rnd">
              <a:solidFill>
                <a:schemeClr val="accent2"/>
              </a:solidFill>
              <a:round/>
            </a:ln>
            <a:effectLst>
              <a:outerShdw blurRad="57150" dist="19050" dir="5400000" algn="ctr" rotWithShape="0">
                <a:srgbClr val="000000">
                  <a:alpha val="63000"/>
                </a:srgbClr>
              </a:outerShdw>
            </a:effectLst>
          </c:spPr>
          <c:marker>
            <c:symbol val="none"/>
          </c:marker>
          <c:cat>
            <c:numRef>
              <c:f>'Prob. Návratnost - Rizikové'!$C$1:$AF$1</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'Prob. Návratnost - Rizikové'!$C$3:$AF$3</c:f>
              <c:numCache>
                <c:formatCode>0.00%</c:formatCode>
                <c:ptCount val="30"/>
                <c:pt idx="0">
                  <c:v>0.52197571568428014</c:v>
                </c:pt>
                <c:pt idx="1">
                  <c:v>0.29773210243376114</c:v>
                </c:pt>
                <c:pt idx="2">
                  <c:v>0.2235923440954477</c:v>
                </c:pt>
                <c:pt idx="3">
                  <c:v>0.18034057364425493</c:v>
                </c:pt>
                <c:pt idx="4">
                  <c:v>0.15876897093871545</c:v>
                </c:pt>
                <c:pt idx="5">
                  <c:v>0.15940495988742565</c:v>
                </c:pt>
                <c:pt idx="6">
                  <c:v>0.14164888245395058</c:v>
                </c:pt>
                <c:pt idx="7">
                  <c:v>0.14424577103246072</c:v>
                </c:pt>
                <c:pt idx="8">
                  <c:v>0.13842155244594756</c:v>
                </c:pt>
                <c:pt idx="9">
                  <c:v>0.13186212806688391</c:v>
                </c:pt>
                <c:pt idx="10">
                  <c:v>0.13132745342315699</c:v>
                </c:pt>
                <c:pt idx="11">
                  <c:v>0.13109791392947234</c:v>
                </c:pt>
                <c:pt idx="12">
                  <c:v>0.12909879671862567</c:v>
                </c:pt>
                <c:pt idx="13">
                  <c:v>0.12659436064022045</c:v>
                </c:pt>
                <c:pt idx="14">
                  <c:v>0.1256459047890166</c:v>
                </c:pt>
                <c:pt idx="15">
                  <c:v>0.12201700705933738</c:v>
                </c:pt>
                <c:pt idx="16">
                  <c:v>0.11941747156530802</c:v>
                </c:pt>
                <c:pt idx="17">
                  <c:v>0.13051004748679773</c:v>
                </c:pt>
                <c:pt idx="18">
                  <c:v>0.12662093778031469</c:v>
                </c:pt>
                <c:pt idx="19">
                  <c:v>0.12741592256140311</c:v>
                </c:pt>
                <c:pt idx="20">
                  <c:v>0.12405294816706758</c:v>
                </c:pt>
                <c:pt idx="21">
                  <c:v>0.12017167015398877</c:v>
                </c:pt>
                <c:pt idx="22">
                  <c:v>0.12115677713530038</c:v>
                </c:pt>
                <c:pt idx="23">
                  <c:v>0.12054339735757824</c:v>
                </c:pt>
                <c:pt idx="24">
                  <c:v>0.11921401532828657</c:v>
                </c:pt>
                <c:pt idx="25">
                  <c:v>0.11683034733034581</c:v>
                </c:pt>
                <c:pt idx="26">
                  <c:v>0.11416598315657245</c:v>
                </c:pt>
                <c:pt idx="27">
                  <c:v>0.11389228916282046</c:v>
                </c:pt>
                <c:pt idx="28">
                  <c:v>0.11298143535225891</c:v>
                </c:pt>
                <c:pt idx="29">
                  <c:v>0.10736252958240922</c:v>
                </c:pt>
              </c:numCache>
            </c:numRef>
          </c:val>
          <c:smooth val="0"/>
          <c:extLst>
            <c:ext xmlns:c16="http://schemas.microsoft.com/office/drawing/2014/chart" uri="{C3380CC4-5D6E-409C-BE32-E72D297353CC}">
              <c16:uniqueId val="{00000001-CF41-4543-8327-0D9FDA95FFBE}"/>
            </c:ext>
          </c:extLst>
        </c:ser>
        <c:dLbls>
          <c:showLegendKey val="0"/>
          <c:showVal val="0"/>
          <c:showCatName val="0"/>
          <c:showSerName val="0"/>
          <c:showPercent val="0"/>
          <c:showBubbleSize val="0"/>
        </c:dLbls>
        <c:smooth val="0"/>
        <c:axId val="2120304303"/>
        <c:axId val="2121083439"/>
      </c:lineChart>
      <c:catAx>
        <c:axId val="2120304303"/>
        <c:scaling>
          <c:orientation val="minMax"/>
        </c:scaling>
        <c:delete val="0"/>
        <c:axPos val="b"/>
        <c:numFmt formatCode="General" sourceLinked="1"/>
        <c:majorTickMark val="none"/>
        <c:minorTickMark val="none"/>
        <c:tickLblPos val="nextTo"/>
        <c:spPr>
          <a:noFill/>
          <a:ln w="9525" cap="flat" cmpd="sng" algn="ctr">
            <a:solidFill>
              <a:schemeClr val="lt1">
                <a:lumMod val="95000"/>
                <a:alpha val="10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cs-CZ"/>
          </a:p>
        </c:txPr>
        <c:crossAx val="2121083439"/>
        <c:crosses val="autoZero"/>
        <c:auto val="1"/>
        <c:lblAlgn val="ctr"/>
        <c:lblOffset val="100"/>
        <c:noMultiLvlLbl val="0"/>
      </c:catAx>
      <c:valAx>
        <c:axId val="2121083439"/>
        <c:scaling>
          <c:orientation val="minMax"/>
        </c:scaling>
        <c:delete val="0"/>
        <c:axPos val="l"/>
        <c:majorGridlines>
          <c:spPr>
            <a:ln w="9525" cap="flat" cmpd="sng" algn="ctr">
              <a:solidFill>
                <a:schemeClr val="lt1">
                  <a:lumMod val="95000"/>
                  <a:alpha val="10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cs-CZ"/>
          </a:p>
        </c:txPr>
        <c:crossAx val="21203043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cs-CZ"/>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cs-CZ"/>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cs-CZ"/>
              <a:t>Pravděpodobnost návratnosti investice </a:t>
            </a:r>
          </a:p>
          <a:p>
            <a:pPr>
              <a:defRPr/>
            </a:pPr>
            <a:r>
              <a:rPr lang="cs-CZ"/>
              <a:t>Vyvážené</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cs-CZ"/>
        </a:p>
      </c:txPr>
    </c:title>
    <c:autoTitleDeleted val="0"/>
    <c:plotArea>
      <c:layout/>
      <c:lineChart>
        <c:grouping val="standard"/>
        <c:varyColors val="0"/>
        <c:ser>
          <c:idx val="0"/>
          <c:order val="0"/>
          <c:tx>
            <c:strRef>
              <c:f>'Prob. Návratnost - Odvážné'!$B$2</c:f>
              <c:strCache>
                <c:ptCount val="1"/>
                <c:pt idx="0">
                  <c:v>MIN</c:v>
                </c:pt>
              </c:strCache>
            </c:strRef>
          </c:tx>
          <c:spPr>
            <a:ln w="34925" cap="rnd">
              <a:solidFill>
                <a:schemeClr val="accent1"/>
              </a:solidFill>
              <a:round/>
            </a:ln>
            <a:effectLst>
              <a:outerShdw blurRad="57150" dist="19050" dir="5400000" algn="ctr" rotWithShape="0">
                <a:srgbClr val="000000">
                  <a:alpha val="63000"/>
                </a:srgbClr>
              </a:outerShdw>
            </a:effectLst>
          </c:spPr>
          <c:marker>
            <c:symbol val="none"/>
          </c:marker>
          <c:cat>
            <c:numRef>
              <c:f>'Prob. Návratnost - Odvážné'!$C$1:$AF$1</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'Prob. Návratnost - Odvážné'!$C$2:$AF$2</c:f>
              <c:numCache>
                <c:formatCode>0.00%</c:formatCode>
                <c:ptCount val="30"/>
                <c:pt idx="0">
                  <c:v>-0.12119765450188813</c:v>
                </c:pt>
                <c:pt idx="1">
                  <c:v>-4.9764412754077392E-2</c:v>
                </c:pt>
                <c:pt idx="2">
                  <c:v>1.1744063988920139E-2</c:v>
                </c:pt>
                <c:pt idx="3">
                  <c:v>1.5654138519243022E-2</c:v>
                </c:pt>
                <c:pt idx="4">
                  <c:v>4.2272776071119678E-2</c:v>
                </c:pt>
                <c:pt idx="5">
                  <c:v>6.676545472853368E-2</c:v>
                </c:pt>
                <c:pt idx="6">
                  <c:v>6.1061897347905347E-2</c:v>
                </c:pt>
                <c:pt idx="7">
                  <c:v>7.0841995884462383E-2</c:v>
                </c:pt>
                <c:pt idx="8">
                  <c:v>7.3378206776214538E-2</c:v>
                </c:pt>
                <c:pt idx="9">
                  <c:v>7.32212465215345E-2</c:v>
                </c:pt>
                <c:pt idx="10">
                  <c:v>7.376420619546864E-2</c:v>
                </c:pt>
                <c:pt idx="11">
                  <c:v>7.5014313108686892E-2</c:v>
                </c:pt>
                <c:pt idx="12">
                  <c:v>7.8230711304579925E-2</c:v>
                </c:pt>
                <c:pt idx="13">
                  <c:v>7.677171340339628E-2</c:v>
                </c:pt>
                <c:pt idx="14">
                  <c:v>7.5711017017580762E-2</c:v>
                </c:pt>
                <c:pt idx="15">
                  <c:v>8.1299517518644615E-2</c:v>
                </c:pt>
                <c:pt idx="16">
                  <c:v>7.7868107023991051E-2</c:v>
                </c:pt>
                <c:pt idx="17">
                  <c:v>7.9955717799357284E-2</c:v>
                </c:pt>
                <c:pt idx="18">
                  <c:v>7.7127927745827662E-2</c:v>
                </c:pt>
                <c:pt idx="19">
                  <c:v>7.9133046757279057E-2</c:v>
                </c:pt>
                <c:pt idx="20">
                  <c:v>7.9310585344467555E-2</c:v>
                </c:pt>
                <c:pt idx="21">
                  <c:v>8.1327168383013904E-2</c:v>
                </c:pt>
                <c:pt idx="22">
                  <c:v>8.4631705028214155E-2</c:v>
                </c:pt>
                <c:pt idx="23">
                  <c:v>8.2187899444465362E-2</c:v>
                </c:pt>
                <c:pt idx="24">
                  <c:v>8.2471755931363244E-2</c:v>
                </c:pt>
                <c:pt idx="25">
                  <c:v>8.0245883344091995E-2</c:v>
                </c:pt>
                <c:pt idx="26">
                  <c:v>7.8243920895235242E-2</c:v>
                </c:pt>
                <c:pt idx="27">
                  <c:v>8.7877422042543563E-2</c:v>
                </c:pt>
                <c:pt idx="28">
                  <c:v>8.788331445932962E-2</c:v>
                </c:pt>
                <c:pt idx="29">
                  <c:v>8.7797555785515957E-2</c:v>
                </c:pt>
              </c:numCache>
            </c:numRef>
          </c:val>
          <c:smooth val="0"/>
          <c:extLst>
            <c:ext xmlns:c16="http://schemas.microsoft.com/office/drawing/2014/chart" uri="{C3380CC4-5D6E-409C-BE32-E72D297353CC}">
              <c16:uniqueId val="{00000000-1295-CC48-A24B-5FE7606A917D}"/>
            </c:ext>
          </c:extLst>
        </c:ser>
        <c:ser>
          <c:idx val="1"/>
          <c:order val="1"/>
          <c:tx>
            <c:strRef>
              <c:f>'Prob. Návratnost - Odvážné'!$B$3</c:f>
              <c:strCache>
                <c:ptCount val="1"/>
                <c:pt idx="0">
                  <c:v>MAX</c:v>
                </c:pt>
              </c:strCache>
            </c:strRef>
          </c:tx>
          <c:spPr>
            <a:ln w="34925" cap="rnd">
              <a:solidFill>
                <a:schemeClr val="accent2"/>
              </a:solidFill>
              <a:round/>
            </a:ln>
            <a:effectLst>
              <a:outerShdw blurRad="57150" dist="19050" dir="5400000" algn="ctr" rotWithShape="0">
                <a:srgbClr val="000000">
                  <a:alpha val="63000"/>
                </a:srgbClr>
              </a:outerShdw>
            </a:effectLst>
          </c:spPr>
          <c:marker>
            <c:symbol val="none"/>
          </c:marker>
          <c:cat>
            <c:numRef>
              <c:f>'Prob. Návratnost - Odvážné'!$C$1:$AF$1</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'Prob. Návratnost - Odvážné'!$C$3:$AF$3</c:f>
              <c:numCache>
                <c:formatCode>0.00%</c:formatCode>
                <c:ptCount val="30"/>
                <c:pt idx="0">
                  <c:v>0.38318249049335162</c:v>
                </c:pt>
                <c:pt idx="1">
                  <c:v>0.22677193407750962</c:v>
                </c:pt>
                <c:pt idx="2">
                  <c:v>0.17768087371440111</c:v>
                </c:pt>
                <c:pt idx="3">
                  <c:v>0.14262951129734036</c:v>
                </c:pt>
                <c:pt idx="4">
                  <c:v>0.12191077250166105</c:v>
                </c:pt>
                <c:pt idx="5">
                  <c:v>0.12320775211416057</c:v>
                </c:pt>
                <c:pt idx="6">
                  <c:v>0.11398808179919762</c:v>
                </c:pt>
                <c:pt idx="7">
                  <c:v>0.11367935159095865</c:v>
                </c:pt>
                <c:pt idx="8">
                  <c:v>0.1096417760339794</c:v>
                </c:pt>
                <c:pt idx="9">
                  <c:v>0.10436441773372196</c:v>
                </c:pt>
                <c:pt idx="10">
                  <c:v>0.10522691479151192</c:v>
                </c:pt>
                <c:pt idx="11">
                  <c:v>0.10415869768523556</c:v>
                </c:pt>
                <c:pt idx="12">
                  <c:v>0.10221917482123666</c:v>
                </c:pt>
                <c:pt idx="13">
                  <c:v>0.10148473536406888</c:v>
                </c:pt>
                <c:pt idx="14">
                  <c:v>9.9985481180572267E-2</c:v>
                </c:pt>
                <c:pt idx="15">
                  <c:v>9.7941237820774685E-2</c:v>
                </c:pt>
                <c:pt idx="16">
                  <c:v>9.7108198263602619E-2</c:v>
                </c:pt>
                <c:pt idx="17">
                  <c:v>0.10301551074359838</c:v>
                </c:pt>
                <c:pt idx="18">
                  <c:v>0.10008121105115131</c:v>
                </c:pt>
                <c:pt idx="19">
                  <c:v>0.10125906674549512</c:v>
                </c:pt>
                <c:pt idx="20">
                  <c:v>9.8691491185918911E-2</c:v>
                </c:pt>
                <c:pt idx="21">
                  <c:v>9.5118040396039438E-2</c:v>
                </c:pt>
                <c:pt idx="22">
                  <c:v>9.8052564713163815E-2</c:v>
                </c:pt>
                <c:pt idx="23">
                  <c:v>9.7633890292343262E-2</c:v>
                </c:pt>
                <c:pt idx="24">
                  <c:v>9.7138399585759094E-2</c:v>
                </c:pt>
                <c:pt idx="25">
                  <c:v>9.5229788436846485E-2</c:v>
                </c:pt>
                <c:pt idx="26">
                  <c:v>9.255245265098444E-2</c:v>
                </c:pt>
                <c:pt idx="27">
                  <c:v>9.2293088871758133E-2</c:v>
                </c:pt>
                <c:pt idx="28">
                  <c:v>9.1978346423853052E-2</c:v>
                </c:pt>
                <c:pt idx="29">
                  <c:v>8.7797555785515957E-2</c:v>
                </c:pt>
              </c:numCache>
            </c:numRef>
          </c:val>
          <c:smooth val="0"/>
          <c:extLst>
            <c:ext xmlns:c16="http://schemas.microsoft.com/office/drawing/2014/chart" uri="{C3380CC4-5D6E-409C-BE32-E72D297353CC}">
              <c16:uniqueId val="{00000001-1295-CC48-A24B-5FE7606A917D}"/>
            </c:ext>
          </c:extLst>
        </c:ser>
        <c:dLbls>
          <c:showLegendKey val="0"/>
          <c:showVal val="0"/>
          <c:showCatName val="0"/>
          <c:showSerName val="0"/>
          <c:showPercent val="0"/>
          <c:showBubbleSize val="0"/>
        </c:dLbls>
        <c:smooth val="0"/>
        <c:axId val="1681835359"/>
        <c:axId val="1681653999"/>
      </c:lineChart>
      <c:catAx>
        <c:axId val="1681835359"/>
        <c:scaling>
          <c:orientation val="minMax"/>
        </c:scaling>
        <c:delete val="0"/>
        <c:axPos val="b"/>
        <c:numFmt formatCode="General" sourceLinked="1"/>
        <c:majorTickMark val="none"/>
        <c:minorTickMark val="none"/>
        <c:tickLblPos val="nextTo"/>
        <c:spPr>
          <a:noFill/>
          <a:ln w="9525" cap="flat" cmpd="sng" algn="ctr">
            <a:solidFill>
              <a:schemeClr val="lt1">
                <a:lumMod val="95000"/>
                <a:alpha val="10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cs-CZ"/>
          </a:p>
        </c:txPr>
        <c:crossAx val="1681653999"/>
        <c:crosses val="autoZero"/>
        <c:auto val="1"/>
        <c:lblAlgn val="ctr"/>
        <c:lblOffset val="100"/>
        <c:noMultiLvlLbl val="0"/>
      </c:catAx>
      <c:valAx>
        <c:axId val="1681653999"/>
        <c:scaling>
          <c:orientation val="minMax"/>
        </c:scaling>
        <c:delete val="0"/>
        <c:axPos val="l"/>
        <c:majorGridlines>
          <c:spPr>
            <a:ln w="9525" cap="flat" cmpd="sng" algn="ctr">
              <a:solidFill>
                <a:schemeClr val="lt1">
                  <a:lumMod val="95000"/>
                  <a:alpha val="10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cs-CZ"/>
          </a:p>
        </c:txPr>
        <c:crossAx val="168183535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cs-CZ"/>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cs-CZ"/>
    </a:p>
  </c:txPr>
  <c:printSettings>
    <c:headerFooter/>
    <c:pageMargins b="0.78740157499999996" l="0.7" r="0.7" t="0.78740157499999996"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cs-CZ"/>
              <a:t>Pravděpodobnost návratnosti investice</a:t>
            </a:r>
          </a:p>
          <a:p>
            <a:pPr>
              <a:defRPr/>
            </a:pPr>
            <a:r>
              <a:rPr lang="cs-CZ"/>
              <a:t>Konzervativní</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cs-CZ"/>
        </a:p>
      </c:txPr>
    </c:title>
    <c:autoTitleDeleted val="0"/>
    <c:plotArea>
      <c:layout/>
      <c:lineChart>
        <c:grouping val="standard"/>
        <c:varyColors val="0"/>
        <c:ser>
          <c:idx val="0"/>
          <c:order val="0"/>
          <c:tx>
            <c:strRef>
              <c:f>'Prob. Návratnost . Stabilizační'!$B$2</c:f>
              <c:strCache>
                <c:ptCount val="1"/>
                <c:pt idx="0">
                  <c:v>MIN</c:v>
                </c:pt>
              </c:strCache>
            </c:strRef>
          </c:tx>
          <c:spPr>
            <a:ln w="34925" cap="rnd">
              <a:solidFill>
                <a:schemeClr val="accent1"/>
              </a:solidFill>
              <a:round/>
            </a:ln>
            <a:effectLst>
              <a:outerShdw blurRad="57150" dist="19050" dir="5400000" algn="ctr" rotWithShape="0">
                <a:srgbClr val="000000">
                  <a:alpha val="63000"/>
                </a:srgbClr>
              </a:outerShdw>
            </a:effectLst>
          </c:spPr>
          <c:marker>
            <c:symbol val="none"/>
          </c:marker>
          <c:cat>
            <c:numRef>
              <c:f>'Prob. Návratnost . Stabilizační'!$C$1:$AF$1</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'Prob. Návratnost . Stabilizační'!$C$2:$AF$2</c:f>
              <c:numCache>
                <c:formatCode>0.00%</c:formatCode>
                <c:ptCount val="30"/>
                <c:pt idx="0">
                  <c:v>1.9962322153175283E-3</c:v>
                </c:pt>
                <c:pt idx="1">
                  <c:v>1.6480782495470692E-2</c:v>
                </c:pt>
                <c:pt idx="2">
                  <c:v>2.5843897320106057E-2</c:v>
                </c:pt>
                <c:pt idx="3">
                  <c:v>2.5771738387430743E-2</c:v>
                </c:pt>
                <c:pt idx="4">
                  <c:v>2.621991931548906E-2</c:v>
                </c:pt>
                <c:pt idx="5">
                  <c:v>3.4044624528812184E-2</c:v>
                </c:pt>
                <c:pt idx="6">
                  <c:v>3.5612360310828706E-2</c:v>
                </c:pt>
                <c:pt idx="7">
                  <c:v>3.3054067628546235E-2</c:v>
                </c:pt>
                <c:pt idx="8">
                  <c:v>3.3251528822952681E-2</c:v>
                </c:pt>
                <c:pt idx="9">
                  <c:v>3.5070459169500356E-2</c:v>
                </c:pt>
                <c:pt idx="10">
                  <c:v>3.4321384455481718E-2</c:v>
                </c:pt>
                <c:pt idx="11">
                  <c:v>3.771389903141853E-2</c:v>
                </c:pt>
                <c:pt idx="12">
                  <c:v>3.7284244098362951E-2</c:v>
                </c:pt>
                <c:pt idx="13">
                  <c:v>3.6398029172697077E-2</c:v>
                </c:pt>
                <c:pt idx="14">
                  <c:v>3.8683189660798867E-2</c:v>
                </c:pt>
                <c:pt idx="15">
                  <c:v>3.9623817978875264E-2</c:v>
                </c:pt>
                <c:pt idx="16">
                  <c:v>3.9334245259220024E-2</c:v>
                </c:pt>
                <c:pt idx="17">
                  <c:v>4.0084075184966705E-2</c:v>
                </c:pt>
                <c:pt idx="18">
                  <c:v>4.0107008676516065E-2</c:v>
                </c:pt>
                <c:pt idx="19">
                  <c:v>3.8994354566346701E-2</c:v>
                </c:pt>
                <c:pt idx="20">
                  <c:v>3.8553951087351379E-2</c:v>
                </c:pt>
                <c:pt idx="21">
                  <c:v>3.9296333836687625E-2</c:v>
                </c:pt>
                <c:pt idx="22">
                  <c:v>4.1495214524705393E-2</c:v>
                </c:pt>
                <c:pt idx="23">
                  <c:v>4.1271319361555259E-2</c:v>
                </c:pt>
                <c:pt idx="24">
                  <c:v>4.223214649007101E-2</c:v>
                </c:pt>
                <c:pt idx="25">
                  <c:v>4.0872088820685493E-2</c:v>
                </c:pt>
                <c:pt idx="26">
                  <c:v>4.1393872790346897E-2</c:v>
                </c:pt>
                <c:pt idx="27">
                  <c:v>4.3621282995071065E-2</c:v>
                </c:pt>
                <c:pt idx="28">
                  <c:v>4.3877909290125805E-2</c:v>
                </c:pt>
                <c:pt idx="29">
                  <c:v>4.5074703839158348E-2</c:v>
                </c:pt>
              </c:numCache>
            </c:numRef>
          </c:val>
          <c:smooth val="0"/>
          <c:extLst>
            <c:ext xmlns:c16="http://schemas.microsoft.com/office/drawing/2014/chart" uri="{C3380CC4-5D6E-409C-BE32-E72D297353CC}">
              <c16:uniqueId val="{00000000-7B3B-0A42-AC53-DC9D6FD02560}"/>
            </c:ext>
          </c:extLst>
        </c:ser>
        <c:ser>
          <c:idx val="1"/>
          <c:order val="1"/>
          <c:tx>
            <c:strRef>
              <c:f>'Prob. Návratnost . Stabilizační'!$B$3</c:f>
              <c:strCache>
                <c:ptCount val="1"/>
                <c:pt idx="0">
                  <c:v>MAX</c:v>
                </c:pt>
              </c:strCache>
            </c:strRef>
          </c:tx>
          <c:spPr>
            <a:ln w="34925" cap="rnd">
              <a:solidFill>
                <a:schemeClr val="accent2"/>
              </a:solidFill>
              <a:round/>
            </a:ln>
            <a:effectLst>
              <a:outerShdw blurRad="57150" dist="19050" dir="5400000" algn="ctr" rotWithShape="0">
                <a:srgbClr val="000000">
                  <a:alpha val="63000"/>
                </a:srgbClr>
              </a:outerShdw>
            </a:effectLst>
          </c:spPr>
          <c:marker>
            <c:symbol val="none"/>
          </c:marker>
          <c:cat>
            <c:numRef>
              <c:f>'Prob. Návratnost . Stabilizační'!$C$1:$AF$1</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'Prob. Návratnost . Stabilizační'!$C$3:$AF$3</c:f>
              <c:numCache>
                <c:formatCode>0.00%</c:formatCode>
                <c:ptCount val="30"/>
                <c:pt idx="0">
                  <c:v>0.10559604011149437</c:v>
                </c:pt>
                <c:pt idx="1">
                  <c:v>8.0028616232912908E-2</c:v>
                </c:pt>
                <c:pt idx="2">
                  <c:v>7.8793184908539482E-2</c:v>
                </c:pt>
                <c:pt idx="3">
                  <c:v>7.2808382681642803E-2</c:v>
                </c:pt>
                <c:pt idx="4">
                  <c:v>5.8256499252628657E-2</c:v>
                </c:pt>
                <c:pt idx="5">
                  <c:v>6.0427673882524013E-2</c:v>
                </c:pt>
                <c:pt idx="6">
                  <c:v>5.8972109579220389E-2</c:v>
                </c:pt>
                <c:pt idx="7">
                  <c:v>6.1131414443458265E-2</c:v>
                </c:pt>
                <c:pt idx="8">
                  <c:v>6.0449456044971761E-2</c:v>
                </c:pt>
                <c:pt idx="9">
                  <c:v>5.734235994337511E-2</c:v>
                </c:pt>
                <c:pt idx="10">
                  <c:v>5.3711217392455435E-2</c:v>
                </c:pt>
                <c:pt idx="11">
                  <c:v>5.1690134656288134E-2</c:v>
                </c:pt>
                <c:pt idx="12">
                  <c:v>5.2629324468228322E-2</c:v>
                </c:pt>
                <c:pt idx="13">
                  <c:v>5.1339291981511881E-2</c:v>
                </c:pt>
                <c:pt idx="14">
                  <c:v>5.1505548059535222E-2</c:v>
                </c:pt>
                <c:pt idx="15">
                  <c:v>5.2726361513029563E-2</c:v>
                </c:pt>
                <c:pt idx="16">
                  <c:v>5.1071569938555994E-2</c:v>
                </c:pt>
                <c:pt idx="17">
                  <c:v>5.0010891079620867E-2</c:v>
                </c:pt>
                <c:pt idx="18">
                  <c:v>5.1351333797186038E-2</c:v>
                </c:pt>
                <c:pt idx="19">
                  <c:v>5.0113028154481487E-2</c:v>
                </c:pt>
                <c:pt idx="20">
                  <c:v>5.0183103953893138E-2</c:v>
                </c:pt>
                <c:pt idx="21">
                  <c:v>4.9480438181599196E-2</c:v>
                </c:pt>
                <c:pt idx="22">
                  <c:v>4.7488026471862677E-2</c:v>
                </c:pt>
                <c:pt idx="23">
                  <c:v>4.7850558784723995E-2</c:v>
                </c:pt>
                <c:pt idx="24">
                  <c:v>4.888702911356746E-2</c:v>
                </c:pt>
                <c:pt idx="25">
                  <c:v>4.8076461690399475E-2</c:v>
                </c:pt>
                <c:pt idx="26">
                  <c:v>4.6828704064676874E-2</c:v>
                </c:pt>
                <c:pt idx="27">
                  <c:v>4.7147641301677812E-2</c:v>
                </c:pt>
                <c:pt idx="28">
                  <c:v>4.639717882403005E-2</c:v>
                </c:pt>
                <c:pt idx="29">
                  <c:v>4.5074703839158348E-2</c:v>
                </c:pt>
              </c:numCache>
            </c:numRef>
          </c:val>
          <c:smooth val="0"/>
          <c:extLst>
            <c:ext xmlns:c16="http://schemas.microsoft.com/office/drawing/2014/chart" uri="{C3380CC4-5D6E-409C-BE32-E72D297353CC}">
              <c16:uniqueId val="{00000001-7B3B-0A42-AC53-DC9D6FD02560}"/>
            </c:ext>
          </c:extLst>
        </c:ser>
        <c:dLbls>
          <c:showLegendKey val="0"/>
          <c:showVal val="0"/>
          <c:showCatName val="0"/>
          <c:showSerName val="0"/>
          <c:showPercent val="0"/>
          <c:showBubbleSize val="0"/>
        </c:dLbls>
        <c:smooth val="0"/>
        <c:axId val="2133408223"/>
        <c:axId val="1716379311"/>
      </c:lineChart>
      <c:catAx>
        <c:axId val="2133408223"/>
        <c:scaling>
          <c:orientation val="minMax"/>
        </c:scaling>
        <c:delete val="0"/>
        <c:axPos val="b"/>
        <c:numFmt formatCode="General" sourceLinked="1"/>
        <c:majorTickMark val="none"/>
        <c:minorTickMark val="none"/>
        <c:tickLblPos val="nextTo"/>
        <c:spPr>
          <a:noFill/>
          <a:ln w="9525" cap="flat" cmpd="sng" algn="ctr">
            <a:solidFill>
              <a:schemeClr val="lt1">
                <a:lumMod val="95000"/>
                <a:alpha val="10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cs-CZ"/>
          </a:p>
        </c:txPr>
        <c:crossAx val="1716379311"/>
        <c:crosses val="autoZero"/>
        <c:auto val="1"/>
        <c:lblAlgn val="ctr"/>
        <c:lblOffset val="100"/>
        <c:noMultiLvlLbl val="0"/>
      </c:catAx>
      <c:valAx>
        <c:axId val="1716379311"/>
        <c:scaling>
          <c:orientation val="minMax"/>
        </c:scaling>
        <c:delete val="0"/>
        <c:axPos val="l"/>
        <c:majorGridlines>
          <c:spPr>
            <a:ln w="9525" cap="flat" cmpd="sng" algn="ctr">
              <a:solidFill>
                <a:schemeClr val="lt1">
                  <a:lumMod val="95000"/>
                  <a:alpha val="10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cs-CZ"/>
          </a:p>
        </c:txPr>
        <c:crossAx val="213340822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cs-CZ"/>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cs-CZ"/>
    </a:p>
  </c:txPr>
  <c:printSettings>
    <c:headerFooter/>
    <c:pageMargins b="0.78740157499999996" l="0.7" r="0.7" t="0.78740157499999996"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numDim type="val">
        <cx:f>_xlchart.v1.0</cx:f>
      </cx:numDim>
    </cx:data>
  </cx:chartData>
  <cx:chart>
    <cx:title pos="t" align="ctr" overlay="0">
      <cx:tx>
        <cx:txData>
          <cx:v>Histogram akcie</cx:v>
        </cx:txData>
      </cx:tx>
      <cx:txPr>
        <a:bodyPr spcFirstLastPara="1" vertOverflow="ellipsis" horzOverflow="overflow" wrap="square" lIns="0" tIns="0" rIns="0" bIns="0" anchor="ctr" anchorCtr="1"/>
        <a:lstStyle/>
        <a:p>
          <a:pPr algn="ctr" rtl="0">
            <a:defRPr/>
          </a:pPr>
          <a:r>
            <a:rPr lang="cs-CZ" sz="1400" b="0" i="0" u="none" strike="noStrike" baseline="0">
              <a:solidFill>
                <a:sysClr val="windowText" lastClr="000000">
                  <a:lumMod val="65000"/>
                  <a:lumOff val="35000"/>
                </a:sysClr>
              </a:solidFill>
              <a:latin typeface="Aptos Narrow" panose="02110004020202020204"/>
            </a:rPr>
            <a:t>Histogram akcie</a:t>
          </a:r>
        </a:p>
      </cx:txPr>
    </cx:title>
    <cx:plotArea>
      <cx:plotAreaRegion>
        <cx:series layoutId="clusteredColumn" uniqueId="{D86E069F-5ECF-4EEF-A22D-A6D484758BF6}">
          <cx:dataId val="0"/>
          <cx:layoutPr>
            <cx:binning intervalClosed="r"/>
          </cx:layoutPr>
        </cx:series>
      </cx:plotAreaRegion>
      <cx:axis id="0">
        <cx:catScaling gapWidth="0"/>
        <cx:tickLabels/>
      </cx:axis>
      <cx:axis id="1">
        <cx:valScaling/>
        <cx:majorGridlines/>
        <cx:tickLabels/>
      </cx:axis>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numDim type="val">
        <cx:f>_xlchart.v1.2</cx:f>
      </cx:numDim>
    </cx:data>
  </cx:chartData>
  <cx:chart>
    <cx:title pos="t" align="ctr" overlay="0">
      <cx:tx>
        <cx:txData>
          <cx:v>10Y GOV BONDS rozdělení</cx:v>
        </cx:txData>
      </cx:tx>
      <cx:txPr>
        <a:bodyPr spcFirstLastPara="1" vertOverflow="ellipsis" horzOverflow="overflow" wrap="square" lIns="0" tIns="0" rIns="0" bIns="0" anchor="ctr" anchorCtr="1"/>
        <a:lstStyle/>
        <a:p>
          <a:pPr algn="ctr" rtl="0">
            <a:defRPr/>
          </a:pPr>
          <a:r>
            <a:rPr lang="cs-CZ" sz="1400" b="0" i="0" u="none" strike="noStrike" baseline="0">
              <a:solidFill>
                <a:sysClr val="windowText" lastClr="000000">
                  <a:lumMod val="65000"/>
                  <a:lumOff val="35000"/>
                </a:sysClr>
              </a:solidFill>
              <a:latin typeface="Aptos Narrow" panose="02110004020202020204"/>
            </a:rPr>
            <a:t>10Y GOV BONDS rozdělení</a:t>
          </a:r>
        </a:p>
      </cx:txPr>
    </cx:title>
    <cx:plotArea>
      <cx:plotAreaRegion>
        <cx:series layoutId="clusteredColumn" uniqueId="{175FA21D-5868-4AEF-B8F1-37297943651E}">
          <cx:dataId val="0"/>
          <cx:layoutPr>
            <cx:binning intervalClosed="r"/>
          </cx:layoutPr>
        </cx:series>
      </cx:plotAreaRegion>
      <cx:axis id="0">
        <cx:catScaling gapWidth="0"/>
        <cx:tickLabels/>
      </cx:axis>
      <cx:axis id="1">
        <cx:valScaling/>
        <cx:majorGridlines/>
        <cx:tickLabels/>
      </cx:axis>
    </cx:plotArea>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numDim type="val">
        <cx:f>_xlchart.v1.1</cx:f>
      </cx:numDim>
    </cx:data>
  </cx:chartData>
  <cx:chart>
    <cx:title pos="t" align="ctr" overlay="0">
      <cx:tx>
        <cx:txData>
          <cx:v>Libor rozdělení</cx:v>
        </cx:txData>
      </cx:tx>
      <cx:txPr>
        <a:bodyPr spcFirstLastPara="1" vertOverflow="ellipsis" horzOverflow="overflow" wrap="square" lIns="0" tIns="0" rIns="0" bIns="0" anchor="ctr" anchorCtr="1"/>
        <a:lstStyle/>
        <a:p>
          <a:pPr algn="ctr" rtl="0">
            <a:defRPr/>
          </a:pPr>
          <a:r>
            <a:rPr lang="cs-CZ" sz="1400" b="0" i="0" u="none" strike="noStrike" baseline="0">
              <a:solidFill>
                <a:sysClr val="windowText" lastClr="000000">
                  <a:lumMod val="65000"/>
                  <a:lumOff val="35000"/>
                </a:sysClr>
              </a:solidFill>
              <a:latin typeface="Aptos Narrow" panose="02110004020202020204"/>
            </a:rPr>
            <a:t>Libor rozdělení</a:t>
          </a:r>
        </a:p>
      </cx:txPr>
    </cx:title>
    <cx:plotArea>
      <cx:plotAreaRegion>
        <cx:series layoutId="clusteredColumn" uniqueId="{E48FEEDE-491E-4708-9496-8377386F8C5D}">
          <cx:dataId val="0"/>
          <cx:layoutPr>
            <cx:binning intervalClosed="r"/>
          </cx:layoutPr>
        </cx:series>
      </cx:plotAreaRegion>
      <cx:axis id="0">
        <cx:catScaling gapWidth="0"/>
        <cx:tickLabels/>
      </cx:axis>
      <cx:axis id="1">
        <cx:valScaling/>
        <cx:majorGridlines/>
        <cx:tickLabels/>
      </cx:axis>
    </cx:plotArea>
  </cx:chart>
</cx:chartSpace>
</file>

<file path=xl/charts/chartEx4.xml><?xml version="1.0" encoding="utf-8"?>
<cx:chartSpace xmlns:a="http://schemas.openxmlformats.org/drawingml/2006/main" xmlns:r="http://schemas.openxmlformats.org/officeDocument/2006/relationships" xmlns:cx="http://schemas.microsoft.com/office/drawing/2014/chartex">
  <cx:chartData>
    <cx:data id="0">
      <cx:numDim type="val">
        <cx:f>_xlchart.v1.3</cx:f>
      </cx:numDim>
    </cx:data>
  </cx:chartData>
  <cx:chart>
    <cx:title pos="t" align="ctr" overlay="0">
      <cx:tx>
        <cx:rich>
          <a:bodyPr spcFirstLastPara="1" vertOverflow="ellipsis" horzOverflow="overflow" wrap="square" lIns="0" tIns="0" rIns="0" bIns="0" anchor="ctr" anchorCtr="1"/>
          <a:lstStyle/>
          <a:p>
            <a:pPr algn="ctr" rtl="0">
              <a:defRPr/>
            </a:pPr>
            <a:r>
              <a:rPr lang="cs-CZ" sz="1400" b="0" i="0" u="none" strike="noStrike" baseline="0">
                <a:solidFill>
                  <a:sysClr val="windowText" lastClr="000000">
                    <a:lumMod val="65000"/>
                    <a:lumOff val="35000"/>
                  </a:sysClr>
                </a:solidFill>
                <a:effectLst/>
                <a:latin typeface="Aptos Narrow" panose="02110004020202020204"/>
                <a:ea typeface="Calibri" panose="020F0502020204030204" pitchFamily="34" charset="0"/>
                <a:cs typeface="Calibri" panose="020F0502020204030204" pitchFamily="34" charset="0"/>
              </a:rPr>
              <a:t>GOV 10y BONDS histogram</a:t>
            </a:r>
            <a:r>
              <a:rPr lang="cs-CZ"/>
              <a:t> </a:t>
            </a:r>
            <a:endParaRPr lang="cs-CZ" sz="1400" b="0" i="0" u="none" strike="noStrike" baseline="0">
              <a:solidFill>
                <a:sysClr val="windowText" lastClr="000000">
                  <a:lumMod val="65000"/>
                  <a:lumOff val="35000"/>
                </a:sysClr>
              </a:solidFill>
              <a:latin typeface="Aptos Narrow" panose="02110004020202020204"/>
            </a:endParaRPr>
          </a:p>
        </cx:rich>
      </cx:tx>
    </cx:title>
    <cx:plotArea>
      <cx:plotAreaRegion>
        <cx:series layoutId="clusteredColumn" uniqueId="{747FD852-1D32-1D48-B02E-01326EC4A8A1}">
          <cx:dataId val="0"/>
          <cx:layoutPr>
            <cx:binning intervalClosed="r"/>
          </cx:layoutPr>
        </cx:series>
      </cx:plotAreaRegion>
      <cx:axis id="0">
        <cx:catScaling gapWidth="0"/>
        <cx:tickLabels/>
      </cx:axis>
      <cx:axis id="1">
        <cx:valScaling/>
        <cx:majorGridlines/>
        <cx:tickLabels/>
      </cx:axis>
    </cx:plotArea>
  </cx:chart>
</cx:chartSpace>
</file>

<file path=xl/charts/chartEx5.xml><?xml version="1.0" encoding="utf-8"?>
<cx:chartSpace xmlns:a="http://schemas.openxmlformats.org/drawingml/2006/main" xmlns:r="http://schemas.openxmlformats.org/officeDocument/2006/relationships" xmlns:cx="http://schemas.microsoft.com/office/drawing/2014/chartex">
  <cx:chartData>
    <cx:data id="0">
      <cx:numDim type="val">
        <cx:f>_xlchart.v1.5</cx:f>
      </cx:numDim>
    </cx:data>
  </cx:chartData>
  <cx:chart>
    <cx:title pos="t" align="ctr" overlay="0">
      <cx:tx>
        <cx:txData>
          <cx:v>TERM deposits histogram</cx:v>
        </cx:txData>
      </cx:tx>
      <cx:txPr>
        <a:bodyPr spcFirstLastPara="1" vertOverflow="ellipsis" horzOverflow="overflow" wrap="square" lIns="0" tIns="0" rIns="0" bIns="0" anchor="ctr" anchorCtr="1"/>
        <a:lstStyle/>
        <a:p>
          <a:pPr algn="ctr" rtl="0">
            <a:defRPr/>
          </a:pPr>
          <a:r>
            <a:rPr lang="cs-CZ" sz="1400" b="0" i="0" u="none" strike="noStrike" baseline="0">
              <a:solidFill>
                <a:sysClr val="windowText" lastClr="000000">
                  <a:lumMod val="65000"/>
                  <a:lumOff val="35000"/>
                </a:sysClr>
              </a:solidFill>
              <a:latin typeface="Aptos Narrow" panose="02110004020202020204"/>
            </a:rPr>
            <a:t>TERM deposits histogram</a:t>
          </a:r>
        </a:p>
      </cx:txPr>
    </cx:title>
    <cx:plotArea>
      <cx:plotAreaRegion>
        <cx:series layoutId="clusteredColumn" uniqueId="{9FCDA778-0C41-BD49-A292-08ED1F72B7BF}">
          <cx:dataId val="0"/>
          <cx:layoutPr>
            <cx:binning intervalClosed="r"/>
          </cx:layoutPr>
        </cx:series>
      </cx:plotAreaRegion>
      <cx:axis id="0">
        <cx:catScaling gapWidth="0"/>
        <cx:tickLabels/>
      </cx:axis>
      <cx:axis id="1">
        <cx:valScaling/>
        <cx:majorGridlines/>
        <cx:tickLabels/>
      </cx:axis>
    </cx:plotArea>
  </cx:chart>
</cx:chartSpace>
</file>

<file path=xl/charts/chartEx6.xml><?xml version="1.0" encoding="utf-8"?>
<cx:chartSpace xmlns:a="http://schemas.openxmlformats.org/drawingml/2006/main" xmlns:r="http://schemas.openxmlformats.org/officeDocument/2006/relationships" xmlns:cx="http://schemas.microsoft.com/office/drawing/2014/chartex">
  <cx:chartData>
    <cx:data id="0">
      <cx:numDim type="val">
        <cx:f>_xlchart.v1.7</cx:f>
      </cx:numDim>
    </cx:data>
  </cx:chartData>
  <cx:chart>
    <cx:title pos="t" align="ctr" overlay="0">
      <cx:tx>
        <cx:rich>
          <a:bodyPr spcFirstLastPara="1" vertOverflow="ellipsis" horzOverflow="overflow" wrap="square" lIns="0" tIns="0" rIns="0" bIns="0" anchor="ctr" anchorCtr="1"/>
          <a:lstStyle/>
          <a:p>
            <a:pPr algn="ctr" rtl="0">
              <a:defRPr/>
            </a:pPr>
            <a:r>
              <a:rPr lang="cs-CZ" sz="1400" b="0" i="0" u="none" strike="noStrike" baseline="0">
                <a:solidFill>
                  <a:sysClr val="windowText" lastClr="000000">
                    <a:lumMod val="65000"/>
                    <a:lumOff val="35000"/>
                  </a:sysClr>
                </a:solidFill>
                <a:latin typeface="Aptos Narrow" panose="02110004020202020204"/>
              </a:rPr>
              <a:t>Akcie histogram</a:t>
            </a:r>
          </a:p>
          <a:p>
            <a:pPr algn="ctr" rtl="0">
              <a:defRPr/>
            </a:pPr>
            <a:endParaRPr lang="cs-CZ" sz="1400" b="0" i="0" u="none" strike="noStrike" baseline="0">
              <a:solidFill>
                <a:sysClr val="windowText" lastClr="000000">
                  <a:lumMod val="65000"/>
                  <a:lumOff val="35000"/>
                </a:sysClr>
              </a:solidFill>
              <a:latin typeface="Aptos Narrow" panose="02110004020202020204"/>
            </a:endParaRPr>
          </a:p>
        </cx:rich>
      </cx:tx>
    </cx:title>
    <cx:plotArea>
      <cx:plotAreaRegion>
        <cx:series layoutId="clusteredColumn" uniqueId="{5E429976-603E-BA45-837A-7C6F001233F8}">
          <cx:dataId val="0"/>
          <cx:layoutPr>
            <cx:binning intervalClosed="r"/>
          </cx:layoutPr>
        </cx:series>
      </cx:plotAreaRegion>
      <cx:axis id="0">
        <cx:catScaling gapWidth="0"/>
        <cx:tickLabels/>
      </cx:axis>
      <cx:axis id="1">
        <cx:valScaling/>
        <cx:majorGridlines/>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0.xml><?xml version="1.0" encoding="utf-8"?>
<cs:chartStyle xmlns:cs="http://schemas.microsoft.com/office/drawing/2012/chartStyle" xmlns:a="http://schemas.openxmlformats.org/drawingml/2006/main" id="233">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9525" cap="flat" cmpd="sng" algn="ctr">
        <a:solidFill>
          <a:schemeClr val="lt1">
            <a:lumMod val="95000"/>
            <a:alpha val="10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11.xml><?xml version="1.0" encoding="utf-8"?>
<cs:chartStyle xmlns:cs="http://schemas.microsoft.com/office/drawing/2012/chartStyle" xmlns:a="http://schemas.openxmlformats.org/drawingml/2006/main" id="233">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9525" cap="flat" cmpd="sng" algn="ctr">
        <a:solidFill>
          <a:schemeClr val="lt1">
            <a:lumMod val="95000"/>
            <a:alpha val="10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236">
  <cs:axisTitle>
    <cs:lnRef idx="0"/>
    <cs:fillRef idx="0"/>
    <cs:effectRef idx="0"/>
    <cs:fontRef idx="minor">
      <a:schemeClr val="lt1">
        <a:lumMod val="75000"/>
      </a:schemeClr>
    </cs:fontRef>
    <cs:defRPr sz="900" b="1" kern="1200"/>
  </cs:axisTitle>
  <cs:categoryAxis>
    <cs:lnRef idx="0"/>
    <cs:fillRef idx="0"/>
    <cs:effectRef idx="0"/>
    <cs:fontRef idx="minor">
      <a:schemeClr val="lt1">
        <a:lumMod val="75000"/>
      </a:schemeClr>
    </cs:fontRef>
    <cs:defRPr sz="900" kern="1200"/>
  </cs:categoryAxis>
  <cs:chartArea>
    <cs:lnRef idx="0"/>
    <cs:fillRef idx="0"/>
    <cs:effectRef idx="0"/>
    <cs:fontRef idx="minor">
      <a:schemeClr val="dk1"/>
    </cs:fontRef>
    <cs:spPr>
      <a:solidFill>
        <a:schemeClr val="dk1">
          <a:lumMod val="75000"/>
          <a:lumOff val="25000"/>
        </a:schemeClr>
      </a:solidFill>
      <a:ln w="9525" cap="flat" cmpd="sng" algn="ctr">
        <a:solidFill>
          <a:schemeClr val="dk1">
            <a:lumMod val="15000"/>
            <a:lumOff val="85000"/>
          </a:schemeClr>
        </a:solidFill>
        <a:round/>
      </a:ln>
    </cs:spPr>
    <cs:defRPr sz="9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lt1">
        <a:lumMod val="15000"/>
        <a:lumOff val="85000"/>
      </a:schemeClr>
    </cs:fontRef>
    <cs:spPr>
      <a:solidFill>
        <a:schemeClr val="dk1">
          <a:lumMod val="65000"/>
          <a:lumOff val="35000"/>
        </a:schemeClr>
      </a:solidFill>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
  <cs:dataPoint3D>
    <cs:lnRef idx="0">
      <cs:styleClr val="auto"/>
    </cs:lnRef>
    <cs:fillRef idx="0">
      <cs:styleClr val="auto"/>
    </cs:fillRef>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3D>
  <cs:dataPointLine>
    <cs:lnRef idx="0">
      <cs:styleClr val="auto"/>
    </cs:lnRef>
    <cs:fillRef idx="0">
      <cs:styleClr val="auto"/>
    </cs:fillRef>
    <cs:effectRef idx="0">
      <cs:styleClr val="auto"/>
    </cs:effectRef>
    <cs:fontRef idx="minor">
      <a:schemeClr val="dk1"/>
    </cs:fontRef>
    <cs:spPr>
      <a:ln w="22225" cap="rnd">
        <a:solidFill>
          <a:schemeClr val="phClr"/>
        </a:solidFill>
      </a:ln>
      <a:effectLst>
        <a:glow rad="139700">
          <a:schemeClr val="phClr">
            <a:satMod val="175000"/>
            <a:alpha val="14000"/>
          </a:schemeClr>
        </a:glow>
      </a:effectLst>
    </cs:spPr>
  </cs:dataPointLine>
  <cs:dataPointMarker>
    <cs:lnRef idx="0">
      <cs:styleClr val="auto"/>
    </cs:lnRef>
    <cs:fillRef idx="0">
      <cs:styleClr val="auto"/>
    </cs:fillRef>
    <cs:effectRef idx="0">
      <cs:styleClr val="auto"/>
    </cs:effectRef>
    <cs:fontRef idx="minor">
      <a:schemeClr val="dk1"/>
    </cs:fontRef>
    <cs:spPr>
      <a:solidFill>
        <a:schemeClr val="phClr">
          <a:lumMod val="60000"/>
          <a:lumOff val="40000"/>
        </a:schemeClr>
      </a:solidFill>
      <a:effectLst>
        <a:glow rad="63500">
          <a:schemeClr val="phClr">
            <a:satMod val="175000"/>
            <a:alpha val="25000"/>
          </a:schemeClr>
        </a:glow>
      </a:effectLst>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dk1">
            <a:lumMod val="50000"/>
            <a:lumOff val="50000"/>
          </a:schemeClr>
        </a:solidFill>
      </a:ln>
    </cs:spPr>
    <cs:defRPr sz="900" kern="1200"/>
  </cs:dataTable>
  <cs:downBar>
    <cs:lnRef idx="0"/>
    <cs:fillRef idx="0"/>
    <cs:effectRef idx="0"/>
    <cs:fontRef idx="minor">
      <a:schemeClr val="lt1"/>
    </cs:fontRef>
    <cs:spPr>
      <a:solidFill>
        <a:schemeClr val="dk1">
          <a:lumMod val="50000"/>
          <a:lumOff val="50000"/>
        </a:schemeClr>
      </a:solidFill>
      <a:ln w="9525">
        <a:solidFill>
          <a:schemeClr val="dk1">
            <a:lumMod val="75000"/>
          </a:schemeClr>
        </a:solidFill>
        <a:round/>
      </a:ln>
    </cs:spPr>
  </cs:downBar>
  <cs:dropLine>
    <cs:lnRef idx="0"/>
    <cs:fillRef idx="0"/>
    <cs:effectRef idx="0"/>
    <cs:fontRef idx="minor">
      <a:schemeClr val="dk1"/>
    </cs:fontRef>
    <cs:spPr>
      <a:ln w="9525">
        <a:solidFill>
          <a:schemeClr val="lt1">
            <a:lumMod val="50000"/>
          </a:schemeClr>
        </a:solidFill>
        <a:round/>
      </a:ln>
    </cs:spPr>
  </cs:dropLine>
  <cs:errorBar>
    <cs:lnRef idx="0"/>
    <cs:fillRef idx="0"/>
    <cs:effectRef idx="0"/>
    <cs:fontRef idx="minor">
      <a:schemeClr val="dk1"/>
    </cs:fontRef>
    <cs:spPr>
      <a:ln w="9525">
        <a:solidFill>
          <a:schemeClr val="lt1">
            <a:lumMod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75000"/>
                <a:lumOff val="25000"/>
              </a:schemeClr>
            </a:gs>
            <a:gs pos="0">
              <a:schemeClr val="dk1">
                <a:lumMod val="65000"/>
                <a:lumOff val="35000"/>
              </a:schemeClr>
            </a:gs>
          </a:gsLst>
          <a:lin ang="5400000" scaled="0"/>
        </a:gradFill>
        <a:round/>
      </a:ln>
    </cs:spPr>
  </cs:gridlineMajor>
  <cs:gridlineMinor>
    <cs:lnRef idx="0"/>
    <cs:fillRef idx="0"/>
    <cs:effectRef idx="0"/>
    <cs:fontRef idx="minor">
      <a:schemeClr val="dk1"/>
    </cs:fontRef>
    <cs:spPr>
      <a:ln w="9525" cap="flat" cmpd="sng" algn="ctr">
        <a:gradFill>
          <a:gsLst>
            <a:gs pos="100000">
              <a:schemeClr val="dk1">
                <a:lumMod val="75000"/>
                <a:lumOff val="25000"/>
                <a:alpha val="25000"/>
              </a:schemeClr>
            </a:gs>
            <a:gs pos="0">
              <a:schemeClr val="dk1">
                <a:lumMod val="65000"/>
                <a:lumOff val="35000"/>
                <a:alpha val="25000"/>
              </a:schemeClr>
            </a:gs>
          </a:gsLst>
          <a:lin ang="5400000" scaled="0"/>
        </a:gradFill>
        <a:round/>
      </a:ln>
    </cs:spPr>
  </cs:gridlineMinor>
  <cs:hiLoLine>
    <cs:lnRef idx="0"/>
    <cs:fillRef idx="0"/>
    <cs:effectRef idx="0"/>
    <cs:fontRef idx="minor">
      <a:schemeClr val="dk1"/>
    </cs:fontRef>
    <cs:spPr>
      <a:ln w="9525">
        <a:solidFill>
          <a:schemeClr val="lt1">
            <a:lumMod val="50000"/>
          </a:schemeClr>
        </a:solidFill>
        <a:round/>
      </a:ln>
    </cs:spPr>
  </cs:hiLoLine>
  <cs:leaderLine>
    <cs:lnRef idx="0"/>
    <cs:fillRef idx="0"/>
    <cs:effectRef idx="0"/>
    <cs:fontRef idx="minor">
      <a:schemeClr val="dk1"/>
    </cs:fontRef>
    <cs:spPr>
      <a:ln w="9525">
        <a:solidFill>
          <a:schemeClr val="lt1">
            <a:lumMod val="50000"/>
          </a:schemeClr>
        </a:solidFill>
        <a:round/>
      </a:ln>
    </cs:spPr>
  </cs:leaderLine>
  <cs:legend>
    <cs:lnRef idx="0"/>
    <cs:fillRef idx="0"/>
    <cs:effectRef idx="0"/>
    <cs:fontRef idx="minor">
      <a:schemeClr val="lt1">
        <a:lumMod val="7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lt1">
        <a:lumMod val="75000"/>
      </a:schemeClr>
    </cs:fontRef>
    <cs:defRPr sz="900" kern="1200"/>
  </cs:seriesAxis>
  <cs:seriesLine>
    <cs:lnRef idx="0"/>
    <cs:fillRef idx="0"/>
    <cs:effectRef idx="0"/>
    <cs:fontRef idx="minor">
      <a:schemeClr val="dk1"/>
    </cs:fontRef>
    <cs:spPr>
      <a:ln w="9525">
        <a:solidFill>
          <a:schemeClr val="lt1">
            <a:lumMod val="50000"/>
          </a:schemeClr>
        </a:solidFill>
        <a:round/>
      </a:ln>
    </cs:spPr>
  </cs:seriesLine>
  <cs:title>
    <cs:lnRef idx="0"/>
    <cs:fillRef idx="0"/>
    <cs:effectRef idx="0"/>
    <cs:fontRef idx="minor">
      <a:schemeClr val="lt1">
        <a:lumMod val="85000"/>
      </a:schemeClr>
    </cs:fontRef>
    <cs:defRPr sz="1400" b="1" kern="1200" cap="none" baseline="0"/>
  </cs:title>
  <cs:trendline>
    <cs:lnRef idx="0">
      <cs:styleClr val="auto"/>
    </cs:lnRef>
    <cs:fillRef idx="0"/>
    <cs:effectRef idx="0"/>
    <cs:fontRef idx="minor">
      <a:schemeClr val="lt1"/>
    </cs:fontRef>
    <cs:spPr>
      <a:ln w="25400" cap="rnd">
        <a:solidFill>
          <a:schemeClr val="phClr">
            <a:alpha val="50000"/>
          </a:schemeClr>
        </a:solidFill>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dk1"/>
    </cs:fontRef>
    <cs:spPr>
      <a:solidFill>
        <a:schemeClr val="lt1">
          <a:lumMod val="85000"/>
        </a:schemeClr>
      </a:solidFill>
      <a:ln w="9525">
        <a:solidFill>
          <a:schemeClr val="dk1">
            <a:lumMod val="50000"/>
          </a:schemeClr>
        </a:solidFill>
        <a:round/>
      </a:ln>
    </cs:spPr>
  </cs:upBar>
  <cs:valueAxis>
    <cs:lnRef idx="0"/>
    <cs:fillRef idx="0"/>
    <cs:effectRef idx="0"/>
    <cs:fontRef idx="minor">
      <a:schemeClr val="lt1">
        <a:lumMod val="75000"/>
      </a:schemeClr>
    </cs:fontRef>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33">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9525" cap="flat" cmpd="sng" algn="ctr">
        <a:solidFill>
          <a:schemeClr val="lt1">
            <a:lumMod val="95000"/>
            <a:alpha val="10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microsoft.com/office/2014/relationships/chartEx" Target="../charts/chartEx3.xml"/><Relationship Id="rId2" Type="http://schemas.microsoft.com/office/2014/relationships/chartEx" Target="../charts/chartEx2.xml"/><Relationship Id="rId1" Type="http://schemas.microsoft.com/office/2014/relationships/chartEx" Target="../charts/chartEx1.xml"/></Relationships>
</file>

<file path=xl/drawings/_rels/drawing2.xml.rels><?xml version="1.0" encoding="UTF-8" standalone="yes"?>
<Relationships xmlns="http://schemas.openxmlformats.org/package/2006/relationships"><Relationship Id="rId3" Type="http://schemas.microsoft.com/office/2014/relationships/chartEx" Target="../charts/chartEx6.xml"/><Relationship Id="rId2" Type="http://schemas.microsoft.com/office/2014/relationships/chartEx" Target="../charts/chartEx5.xml"/><Relationship Id="rId1" Type="http://schemas.microsoft.com/office/2014/relationships/chartEx" Target="../charts/chartEx4.xml"/></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212287</xdr:colOff>
      <xdr:row>39</xdr:row>
      <xdr:rowOff>163729</xdr:rowOff>
    </xdr:from>
    <xdr:to>
      <xdr:col>6</xdr:col>
      <xdr:colOff>1921185</xdr:colOff>
      <xdr:row>59</xdr:row>
      <xdr:rowOff>16933</xdr:rowOff>
    </xdr:to>
    <mc:AlternateContent xmlns:mc="http://schemas.openxmlformats.org/markup-compatibility/2006">
      <mc:Choice xmlns:cx1="http://schemas.microsoft.com/office/drawing/2015/9/8/chartex" Requires="cx1">
        <xdr:graphicFrame macro="">
          <xdr:nvGraphicFramePr>
            <xdr:cNvPr id="2" name="Graf 1">
              <a:extLst>
                <a:ext uri="{FF2B5EF4-FFF2-40B4-BE49-F238E27FC236}">
                  <a16:creationId xmlns:a16="http://schemas.microsoft.com/office/drawing/2014/main" id="{626F4520-BB84-5201-D18B-284C09AF08A8}"/>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212287" y="7656729"/>
              <a:ext cx="9176498" cy="3663204"/>
            </a:xfrm>
            <a:prstGeom prst="rect">
              <a:avLst/>
            </a:prstGeom>
            <a:solidFill>
              <a:prstClr val="white"/>
            </a:solidFill>
            <a:ln w="1">
              <a:solidFill>
                <a:prstClr val="green"/>
              </a:solidFill>
            </a:ln>
          </xdr:spPr>
          <xdr:txBody>
            <a:bodyPr vertOverflow="clip" horzOverflow="clip"/>
            <a:lstStyle/>
            <a:p>
              <a:r>
                <a:rPr lang="cs-CZ" sz="1100"/>
                <a:t>Tento graf není ve vaší verzi aplikace Excel dostupný.
Pokud upravíte tento obrazec nebo tento sešit uložíte v jiném formátu souboru, pak se graf trvale poruší.</a:t>
              </a:r>
            </a:p>
          </xdr:txBody>
        </xdr:sp>
      </mc:Fallback>
    </mc:AlternateContent>
    <xdr:clientData/>
  </xdr:twoCellAnchor>
  <xdr:twoCellAnchor>
    <xdr:from>
      <xdr:col>0</xdr:col>
      <xdr:colOff>240925</xdr:colOff>
      <xdr:row>62</xdr:row>
      <xdr:rowOff>124382</xdr:rowOff>
    </xdr:from>
    <xdr:to>
      <xdr:col>7</xdr:col>
      <xdr:colOff>403411</xdr:colOff>
      <xdr:row>84</xdr:row>
      <xdr:rowOff>145675</xdr:rowOff>
    </xdr:to>
    <mc:AlternateContent xmlns:mc="http://schemas.openxmlformats.org/markup-compatibility/2006">
      <mc:Choice xmlns:cx1="http://schemas.microsoft.com/office/drawing/2015/9/8/chartex" Requires="cx1">
        <xdr:graphicFrame macro="">
          <xdr:nvGraphicFramePr>
            <xdr:cNvPr id="3" name="Graf 2">
              <a:extLst>
                <a:ext uri="{FF2B5EF4-FFF2-40B4-BE49-F238E27FC236}">
                  <a16:creationId xmlns:a16="http://schemas.microsoft.com/office/drawing/2014/main" id="{4E6206E4-70DE-852A-AA3F-FB1E165B8946}"/>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240925" y="12049682"/>
              <a:ext cx="10665386" cy="4212293"/>
            </a:xfrm>
            <a:prstGeom prst="rect">
              <a:avLst/>
            </a:prstGeom>
            <a:solidFill>
              <a:prstClr val="white"/>
            </a:solidFill>
            <a:ln w="1">
              <a:solidFill>
                <a:prstClr val="green"/>
              </a:solidFill>
            </a:ln>
          </xdr:spPr>
          <xdr:txBody>
            <a:bodyPr vertOverflow="clip" horzOverflow="clip"/>
            <a:lstStyle/>
            <a:p>
              <a:r>
                <a:rPr lang="cs-CZ" sz="1100"/>
                <a:t>Tento graf není ve vaší verzi aplikace Excel dostupný.
Pokud upravíte tento obrazec nebo tento sešit uložíte v jiném formátu souboru, pak se graf trvale poruší.</a:t>
              </a:r>
            </a:p>
          </xdr:txBody>
        </xdr:sp>
      </mc:Fallback>
    </mc:AlternateContent>
    <xdr:clientData/>
  </xdr:twoCellAnchor>
  <xdr:twoCellAnchor>
    <xdr:from>
      <xdr:col>0</xdr:col>
      <xdr:colOff>263337</xdr:colOff>
      <xdr:row>86</xdr:row>
      <xdr:rowOff>124382</xdr:rowOff>
    </xdr:from>
    <xdr:to>
      <xdr:col>7</xdr:col>
      <xdr:colOff>392206</xdr:colOff>
      <xdr:row>110</xdr:row>
      <xdr:rowOff>179293</xdr:rowOff>
    </xdr:to>
    <mc:AlternateContent xmlns:mc="http://schemas.openxmlformats.org/markup-compatibility/2006">
      <mc:Choice xmlns:cx1="http://schemas.microsoft.com/office/drawing/2015/9/8/chartex" Requires="cx1">
        <xdr:graphicFrame macro="">
          <xdr:nvGraphicFramePr>
            <xdr:cNvPr id="4" name="Graf 3">
              <a:extLst>
                <a:ext uri="{FF2B5EF4-FFF2-40B4-BE49-F238E27FC236}">
                  <a16:creationId xmlns:a16="http://schemas.microsoft.com/office/drawing/2014/main" id="{980F863A-9070-15D8-C112-324195DF4848}"/>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263337" y="16672482"/>
              <a:ext cx="10631769" cy="4626911"/>
            </a:xfrm>
            <a:prstGeom prst="rect">
              <a:avLst/>
            </a:prstGeom>
            <a:solidFill>
              <a:prstClr val="white"/>
            </a:solidFill>
            <a:ln w="1">
              <a:solidFill>
                <a:prstClr val="green"/>
              </a:solidFill>
            </a:ln>
          </xdr:spPr>
          <xdr:txBody>
            <a:bodyPr vertOverflow="clip" horzOverflow="clip"/>
            <a:lstStyle/>
            <a:p>
              <a:r>
                <a:rPr lang="cs-CZ" sz="1100"/>
                <a:t>Tento graf není ve vaší verzi aplikace Excel dostupný.
Pokud upravíte tento obrazec nebo tento sešit uložíte v jiném formátu souboru, pak se graf trvale poruší.</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0</xdr:col>
      <xdr:colOff>247650</xdr:colOff>
      <xdr:row>69</xdr:row>
      <xdr:rowOff>12700</xdr:rowOff>
    </xdr:from>
    <xdr:to>
      <xdr:col>5</xdr:col>
      <xdr:colOff>95250</xdr:colOff>
      <xdr:row>83</xdr:row>
      <xdr:rowOff>88900</xdr:rowOff>
    </xdr:to>
    <mc:AlternateContent xmlns:mc="http://schemas.openxmlformats.org/markup-compatibility/2006">
      <mc:Choice xmlns:cx1="http://schemas.microsoft.com/office/drawing/2015/9/8/chartex" Requires="cx1">
        <xdr:graphicFrame macro="">
          <xdr:nvGraphicFramePr>
            <xdr:cNvPr id="3" name="Graf 2">
              <a:extLst>
                <a:ext uri="{FF2B5EF4-FFF2-40B4-BE49-F238E27FC236}">
                  <a16:creationId xmlns:a16="http://schemas.microsoft.com/office/drawing/2014/main" id="{48D90CD4-A9B1-E8B8-8F2C-42AF8B42AEBA}"/>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247650" y="13208000"/>
              <a:ext cx="4572000" cy="2743200"/>
            </a:xfrm>
            <a:prstGeom prst="rect">
              <a:avLst/>
            </a:prstGeom>
            <a:solidFill>
              <a:prstClr val="white"/>
            </a:solidFill>
            <a:ln w="1">
              <a:solidFill>
                <a:prstClr val="green"/>
              </a:solidFill>
            </a:ln>
          </xdr:spPr>
          <xdr:txBody>
            <a:bodyPr vertOverflow="clip" horzOverflow="clip"/>
            <a:lstStyle/>
            <a:p>
              <a:r>
                <a:rPr lang="cs-CZ" sz="1100"/>
                <a:t>Tento graf není ve vaší verzi aplikace Excel dostupný.
Pokud upravíte tento obrazec nebo tento sešit uložíte v jiném formátu souboru, pak se graf trvale poruší.</a:t>
              </a:r>
            </a:p>
          </xdr:txBody>
        </xdr:sp>
      </mc:Fallback>
    </mc:AlternateContent>
    <xdr:clientData/>
  </xdr:twoCellAnchor>
  <xdr:twoCellAnchor>
    <xdr:from>
      <xdr:col>0</xdr:col>
      <xdr:colOff>95250</xdr:colOff>
      <xdr:row>89</xdr:row>
      <xdr:rowOff>38100</xdr:rowOff>
    </xdr:from>
    <xdr:to>
      <xdr:col>4</xdr:col>
      <xdr:colOff>768350</xdr:colOff>
      <xdr:row>103</xdr:row>
      <xdr:rowOff>114300</xdr:rowOff>
    </xdr:to>
    <mc:AlternateContent xmlns:mc="http://schemas.openxmlformats.org/markup-compatibility/2006">
      <mc:Choice xmlns:cx1="http://schemas.microsoft.com/office/drawing/2015/9/8/chartex" Requires="cx1">
        <xdr:graphicFrame macro="">
          <xdr:nvGraphicFramePr>
            <xdr:cNvPr id="5" name="Graf 4">
              <a:extLst>
                <a:ext uri="{FF2B5EF4-FFF2-40B4-BE49-F238E27FC236}">
                  <a16:creationId xmlns:a16="http://schemas.microsoft.com/office/drawing/2014/main" id="{A9618E56-84DC-A533-EEB9-A3741E5E9E8E}"/>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95250" y="17043400"/>
              <a:ext cx="4572000" cy="2743200"/>
            </a:xfrm>
            <a:prstGeom prst="rect">
              <a:avLst/>
            </a:prstGeom>
            <a:solidFill>
              <a:prstClr val="white"/>
            </a:solidFill>
            <a:ln w="1">
              <a:solidFill>
                <a:prstClr val="green"/>
              </a:solidFill>
            </a:ln>
          </xdr:spPr>
          <xdr:txBody>
            <a:bodyPr vertOverflow="clip" horzOverflow="clip"/>
            <a:lstStyle/>
            <a:p>
              <a:r>
                <a:rPr lang="cs-CZ" sz="1100"/>
                <a:t>Tento graf není ve vaší verzi aplikace Excel dostupný.
Pokud upravíte tento obrazec nebo tento sešit uložíte v jiném formátu souboru, pak se graf trvale poruší.</a:t>
              </a:r>
            </a:p>
          </xdr:txBody>
        </xdr:sp>
      </mc:Fallback>
    </mc:AlternateContent>
    <xdr:clientData/>
  </xdr:twoCellAnchor>
  <xdr:twoCellAnchor>
    <xdr:from>
      <xdr:col>0</xdr:col>
      <xdr:colOff>203200</xdr:colOff>
      <xdr:row>47</xdr:row>
      <xdr:rowOff>177800</xdr:rowOff>
    </xdr:from>
    <xdr:to>
      <xdr:col>5</xdr:col>
      <xdr:colOff>50800</xdr:colOff>
      <xdr:row>62</xdr:row>
      <xdr:rowOff>63500</xdr:rowOff>
    </xdr:to>
    <mc:AlternateContent xmlns:mc="http://schemas.openxmlformats.org/markup-compatibility/2006">
      <mc:Choice xmlns:cx1="http://schemas.microsoft.com/office/drawing/2015/9/8/chartex" Requires="cx1">
        <xdr:graphicFrame macro="">
          <xdr:nvGraphicFramePr>
            <xdr:cNvPr id="6" name="Graf 5">
              <a:extLst>
                <a:ext uri="{FF2B5EF4-FFF2-40B4-BE49-F238E27FC236}">
                  <a16:creationId xmlns:a16="http://schemas.microsoft.com/office/drawing/2014/main" id="{1BC5D8DA-5E1F-515F-294C-8DC92AB9E3A5}"/>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203200" y="9182100"/>
              <a:ext cx="4572000" cy="2743200"/>
            </a:xfrm>
            <a:prstGeom prst="rect">
              <a:avLst/>
            </a:prstGeom>
            <a:solidFill>
              <a:prstClr val="white"/>
            </a:solidFill>
            <a:ln w="1">
              <a:solidFill>
                <a:prstClr val="green"/>
              </a:solidFill>
            </a:ln>
          </xdr:spPr>
          <xdr:txBody>
            <a:bodyPr vertOverflow="clip" horzOverflow="clip"/>
            <a:lstStyle/>
            <a:p>
              <a:r>
                <a:rPr lang="cs-CZ" sz="1100"/>
                <a:t>Tento graf není ve vaší verzi aplikace Excel dostupný.
Pokud upravíte tento obrazec nebo tento sešit uložíte v jiném formátu souboru, pak se graf trvale poruší.</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16</xdr:col>
      <xdr:colOff>589649</xdr:colOff>
      <xdr:row>9</xdr:row>
      <xdr:rowOff>136907</xdr:rowOff>
    </xdr:from>
    <xdr:to>
      <xdr:col>28</xdr:col>
      <xdr:colOff>40882</xdr:colOff>
      <xdr:row>31</xdr:row>
      <xdr:rowOff>155955</xdr:rowOff>
    </xdr:to>
    <xdr:graphicFrame macro="">
      <xdr:nvGraphicFramePr>
        <xdr:cNvPr id="2" name="Graf 1">
          <a:extLst>
            <a:ext uri="{FF2B5EF4-FFF2-40B4-BE49-F238E27FC236}">
              <a16:creationId xmlns:a16="http://schemas.microsoft.com/office/drawing/2014/main" id="{56EF662A-A36C-DEE9-1B34-806B39C36D9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8567</xdr:colOff>
      <xdr:row>31</xdr:row>
      <xdr:rowOff>165418</xdr:rowOff>
    </xdr:from>
    <xdr:to>
      <xdr:col>27</xdr:col>
      <xdr:colOff>669158</xdr:colOff>
      <xdr:row>60</xdr:row>
      <xdr:rowOff>183107</xdr:rowOff>
    </xdr:to>
    <xdr:graphicFrame macro="">
      <xdr:nvGraphicFramePr>
        <xdr:cNvPr id="3" name="Graf 2">
          <a:extLst>
            <a:ext uri="{FF2B5EF4-FFF2-40B4-BE49-F238E27FC236}">
              <a16:creationId xmlns:a16="http://schemas.microsoft.com/office/drawing/2014/main" id="{1E7C3047-FA2C-FC38-F200-88C44C0B523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13</xdr:col>
      <xdr:colOff>664882</xdr:colOff>
      <xdr:row>24</xdr:row>
      <xdr:rowOff>164353</xdr:rowOff>
    </xdr:from>
    <xdr:to>
      <xdr:col>27</xdr:col>
      <xdr:colOff>313765</xdr:colOff>
      <xdr:row>51</xdr:row>
      <xdr:rowOff>104587</xdr:rowOff>
    </xdr:to>
    <xdr:graphicFrame macro="">
      <xdr:nvGraphicFramePr>
        <xdr:cNvPr id="3" name="Graf 2">
          <a:extLst>
            <a:ext uri="{FF2B5EF4-FFF2-40B4-BE49-F238E27FC236}">
              <a16:creationId xmlns:a16="http://schemas.microsoft.com/office/drawing/2014/main" id="{69D5BF3D-1292-D97C-E30C-5B5DE82AB65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15</xdr:col>
      <xdr:colOff>8164</xdr:colOff>
      <xdr:row>24</xdr:row>
      <xdr:rowOff>12687</xdr:rowOff>
    </xdr:from>
    <xdr:to>
      <xdr:col>30</xdr:col>
      <xdr:colOff>0</xdr:colOff>
      <xdr:row>57</xdr:row>
      <xdr:rowOff>58615</xdr:rowOff>
    </xdr:to>
    <xdr:graphicFrame macro="">
      <xdr:nvGraphicFramePr>
        <xdr:cNvPr id="3" name="Graf 2">
          <a:extLst>
            <a:ext uri="{FF2B5EF4-FFF2-40B4-BE49-F238E27FC236}">
              <a16:creationId xmlns:a16="http://schemas.microsoft.com/office/drawing/2014/main" id="{C9D58111-BF0D-F702-E3DB-E9EC57B7A53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14</xdr:col>
      <xdr:colOff>52294</xdr:colOff>
      <xdr:row>25</xdr:row>
      <xdr:rowOff>25401</xdr:rowOff>
    </xdr:from>
    <xdr:to>
      <xdr:col>25</xdr:col>
      <xdr:colOff>463175</xdr:colOff>
      <xdr:row>49</xdr:row>
      <xdr:rowOff>164354</xdr:rowOff>
    </xdr:to>
    <xdr:graphicFrame macro="">
      <xdr:nvGraphicFramePr>
        <xdr:cNvPr id="3" name="Graf 2">
          <a:extLst>
            <a:ext uri="{FF2B5EF4-FFF2-40B4-BE49-F238E27FC236}">
              <a16:creationId xmlns:a16="http://schemas.microsoft.com/office/drawing/2014/main" id="{DB763F65-6637-3982-B45D-5A26C55CD75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Motiv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7D54A-A532-43A9-9476-EAD30F08CAB8}">
  <dimension ref="A1:P139"/>
  <sheetViews>
    <sheetView topLeftCell="A21" workbookViewId="0">
      <selection activeCell="L31" sqref="L31"/>
    </sheetView>
  </sheetViews>
  <sheetFormatPr baseColWidth="10" defaultColWidth="8.83203125" defaultRowHeight="15" x14ac:dyDescent="0.2"/>
  <cols>
    <col min="3" max="3" width="11.6640625" bestFit="1" customWidth="1"/>
    <col min="5" max="5" width="18" bestFit="1" customWidth="1"/>
    <col min="9" max="9" width="14" bestFit="1" customWidth="1"/>
    <col min="11" max="11" width="12.1640625" bestFit="1" customWidth="1"/>
    <col min="14" max="14" width="15.5" bestFit="1" customWidth="1"/>
    <col min="15" max="16" width="17.83203125" bestFit="1" customWidth="1"/>
  </cols>
  <sheetData>
    <row r="1" spans="1:16" ht="16" x14ac:dyDescent="0.2">
      <c r="A1" t="s">
        <v>80</v>
      </c>
      <c r="B1">
        <v>1990</v>
      </c>
      <c r="C1" s="32">
        <v>330.22</v>
      </c>
      <c r="E1" t="s">
        <v>79</v>
      </c>
      <c r="F1" s="39">
        <v>1992</v>
      </c>
      <c r="G1" s="38" t="s">
        <v>78</v>
      </c>
      <c r="I1" t="s">
        <v>81</v>
      </c>
      <c r="J1">
        <v>1993</v>
      </c>
      <c r="K1">
        <v>3.174166666666665</v>
      </c>
      <c r="L1" s="52">
        <f>K1/100</f>
        <v>3.1741666666666647E-2</v>
      </c>
    </row>
    <row r="2" spans="1:16" ht="16" x14ac:dyDescent="0.2">
      <c r="B2">
        <v>1991</v>
      </c>
      <c r="C2" s="31">
        <v>417.09</v>
      </c>
      <c r="D2" s="37">
        <f>(C2/C1)-1</f>
        <v>0.26306704621161625</v>
      </c>
      <c r="F2" s="39">
        <v>1993</v>
      </c>
      <c r="G2" s="38" t="s">
        <v>46</v>
      </c>
      <c r="J2">
        <v>1994</v>
      </c>
      <c r="K2">
        <v>4.6291666666666673</v>
      </c>
      <c r="L2" s="52">
        <f t="shared" ref="L2:L31" si="0">K2/100</f>
        <v>4.6291666666666675E-2</v>
      </c>
      <c r="N2" s="46"/>
      <c r="O2" s="47"/>
    </row>
    <row r="3" spans="1:16" ht="16" x14ac:dyDescent="0.2">
      <c r="B3">
        <v>1992</v>
      </c>
      <c r="C3" s="32">
        <v>435.71</v>
      </c>
      <c r="D3" s="37">
        <f t="shared" ref="D3:D34" si="1">(C3/C2)-1</f>
        <v>4.4642643074636279E-2</v>
      </c>
      <c r="F3" s="39">
        <v>1994</v>
      </c>
      <c r="G3" s="38" t="s">
        <v>47</v>
      </c>
      <c r="J3">
        <v>1995</v>
      </c>
      <c r="K3">
        <v>5.9166666666666679</v>
      </c>
      <c r="L3" s="52">
        <f t="shared" si="0"/>
        <v>5.916666666666668E-2</v>
      </c>
      <c r="N3" s="48"/>
      <c r="O3" s="50"/>
      <c r="P3" s="49"/>
    </row>
    <row r="4" spans="1:16" ht="16" x14ac:dyDescent="0.2">
      <c r="B4">
        <v>1993</v>
      </c>
      <c r="C4" s="31">
        <v>466.45</v>
      </c>
      <c r="D4" s="37">
        <f t="shared" si="1"/>
        <v>7.0551513621445405E-2</v>
      </c>
      <c r="F4" s="39">
        <v>1995</v>
      </c>
      <c r="G4" s="38" t="s">
        <v>48</v>
      </c>
      <c r="J4">
        <v>1996</v>
      </c>
      <c r="K4">
        <v>5.4316666666666649</v>
      </c>
      <c r="L4" s="52">
        <f t="shared" si="0"/>
        <v>5.4316666666666652E-2</v>
      </c>
      <c r="N4" s="48"/>
      <c r="O4" s="50"/>
      <c r="P4" s="49"/>
    </row>
    <row r="5" spans="1:16" ht="16" x14ac:dyDescent="0.2">
      <c r="B5">
        <v>1994</v>
      </c>
      <c r="C5" s="32">
        <v>459.27</v>
      </c>
      <c r="D5" s="37">
        <f t="shared" si="1"/>
        <v>-1.5392860971165212E-2</v>
      </c>
      <c r="F5" s="39">
        <v>1996</v>
      </c>
      <c r="G5" s="38" t="s">
        <v>49</v>
      </c>
      <c r="J5">
        <v>1997</v>
      </c>
      <c r="K5">
        <v>5.6183333333333323</v>
      </c>
      <c r="L5" s="52">
        <f t="shared" si="0"/>
        <v>5.6183333333333321E-2</v>
      </c>
      <c r="N5" s="48"/>
      <c r="O5" s="50"/>
      <c r="P5" s="49"/>
    </row>
    <row r="6" spans="1:16" ht="16" x14ac:dyDescent="0.2">
      <c r="B6">
        <v>1995</v>
      </c>
      <c r="C6" s="31">
        <v>615.92999999999995</v>
      </c>
      <c r="D6" s="37">
        <f t="shared" si="1"/>
        <v>0.34110653863740281</v>
      </c>
      <c r="F6" s="39">
        <v>1997</v>
      </c>
      <c r="G6" s="38" t="s">
        <v>50</v>
      </c>
      <c r="J6">
        <v>1998</v>
      </c>
      <c r="K6">
        <v>5.1141666666666676</v>
      </c>
      <c r="L6" s="52">
        <f t="shared" si="0"/>
        <v>5.1141666666666676E-2</v>
      </c>
      <c r="N6" s="48"/>
      <c r="O6" s="50"/>
      <c r="P6" s="49"/>
    </row>
    <row r="7" spans="1:16" ht="16" x14ac:dyDescent="0.2">
      <c r="B7">
        <v>1996</v>
      </c>
      <c r="C7" s="32">
        <v>740.74</v>
      </c>
      <c r="D7" s="37">
        <f t="shared" si="1"/>
        <v>0.20263666325718832</v>
      </c>
      <c r="F7" s="39">
        <v>1998</v>
      </c>
      <c r="G7" s="38" t="s">
        <v>51</v>
      </c>
      <c r="J7">
        <v>1999</v>
      </c>
      <c r="K7">
        <v>6.3233333333333324</v>
      </c>
      <c r="L7" s="52">
        <f t="shared" si="0"/>
        <v>6.3233333333333322E-2</v>
      </c>
      <c r="N7" s="48"/>
      <c r="O7" s="50"/>
      <c r="P7" s="49"/>
    </row>
    <row r="8" spans="1:16" ht="16" x14ac:dyDescent="0.2">
      <c r="B8">
        <v>1997</v>
      </c>
      <c r="C8" s="31">
        <v>970.43</v>
      </c>
      <c r="D8" s="37">
        <f t="shared" si="1"/>
        <v>0.31008181008180991</v>
      </c>
      <c r="F8" s="39">
        <v>1999</v>
      </c>
      <c r="G8" s="38" t="s">
        <v>52</v>
      </c>
      <c r="J8">
        <v>2000</v>
      </c>
      <c r="K8">
        <v>4.8200000000000029</v>
      </c>
      <c r="L8" s="52">
        <f t="shared" si="0"/>
        <v>4.8200000000000028E-2</v>
      </c>
      <c r="N8" s="48"/>
      <c r="O8" s="50"/>
      <c r="P8" s="49"/>
    </row>
    <row r="9" spans="1:16" ht="16" x14ac:dyDescent="0.2">
      <c r="B9">
        <v>1998</v>
      </c>
      <c r="C9" s="32">
        <v>1229.23</v>
      </c>
      <c r="D9" s="37">
        <f t="shared" si="1"/>
        <v>0.26668590212586185</v>
      </c>
      <c r="F9" s="39">
        <v>2000</v>
      </c>
      <c r="G9" s="38" t="s">
        <v>53</v>
      </c>
      <c r="J9">
        <v>2001</v>
      </c>
      <c r="K9">
        <v>1.8683333333333323</v>
      </c>
      <c r="L9" s="52">
        <f t="shared" si="0"/>
        <v>1.8683333333333323E-2</v>
      </c>
      <c r="N9" s="48"/>
      <c r="O9" s="50"/>
      <c r="P9" s="49"/>
    </row>
    <row r="10" spans="1:16" ht="16" x14ac:dyDescent="0.2">
      <c r="B10">
        <v>1999</v>
      </c>
      <c r="C10" s="31">
        <v>1469.25</v>
      </c>
      <c r="D10" s="37">
        <f t="shared" si="1"/>
        <v>0.19526044759727634</v>
      </c>
      <c r="F10" s="39">
        <v>2001</v>
      </c>
      <c r="G10" s="38" t="s">
        <v>54</v>
      </c>
      <c r="J10">
        <v>2002</v>
      </c>
      <c r="K10">
        <v>1.2466666666666675</v>
      </c>
      <c r="L10" s="52">
        <f t="shared" si="0"/>
        <v>1.2466666666666675E-2</v>
      </c>
      <c r="N10" s="48"/>
      <c r="O10" s="50"/>
      <c r="P10" s="49"/>
    </row>
    <row r="11" spans="1:16" ht="16" x14ac:dyDescent="0.2">
      <c r="B11">
        <v>2000</v>
      </c>
      <c r="C11" s="32">
        <v>1320.28</v>
      </c>
      <c r="D11" s="37">
        <f t="shared" si="1"/>
        <v>-0.10139186659860477</v>
      </c>
      <c r="F11" s="39">
        <v>2002</v>
      </c>
      <c r="G11" s="38" t="s">
        <v>55</v>
      </c>
      <c r="J11">
        <v>2003</v>
      </c>
      <c r="K11">
        <v>1.2766666666666651</v>
      </c>
      <c r="L11" s="52">
        <f t="shared" si="0"/>
        <v>1.276666666666665E-2</v>
      </c>
      <c r="N11" s="48"/>
      <c r="O11" s="50"/>
      <c r="P11" s="49"/>
    </row>
    <row r="12" spans="1:16" ht="16" x14ac:dyDescent="0.2">
      <c r="B12">
        <v>2001</v>
      </c>
      <c r="C12" s="31">
        <v>1148.0899999999999</v>
      </c>
      <c r="D12" s="37">
        <f t="shared" si="1"/>
        <v>-0.13041930499591003</v>
      </c>
      <c r="F12" s="39">
        <v>2003</v>
      </c>
      <c r="G12" s="38" t="s">
        <v>56</v>
      </c>
      <c r="J12">
        <v>2004</v>
      </c>
      <c r="K12">
        <v>3</v>
      </c>
      <c r="L12" s="52">
        <f t="shared" si="0"/>
        <v>0.03</v>
      </c>
      <c r="N12" s="48"/>
      <c r="O12" s="50"/>
      <c r="P12" s="49"/>
    </row>
    <row r="13" spans="1:16" ht="16" x14ac:dyDescent="0.2">
      <c r="B13">
        <v>2002</v>
      </c>
      <c r="C13" s="32">
        <v>879.82</v>
      </c>
      <c r="D13" s="37">
        <f t="shared" si="1"/>
        <v>-0.23366635019902615</v>
      </c>
      <c r="F13" s="39">
        <v>2004</v>
      </c>
      <c r="G13" s="38" t="s">
        <v>57</v>
      </c>
      <c r="J13">
        <v>2005</v>
      </c>
      <c r="K13">
        <v>4.8966666666666674</v>
      </c>
      <c r="L13" s="52">
        <f t="shared" si="0"/>
        <v>4.8966666666666672E-2</v>
      </c>
      <c r="N13" s="48"/>
      <c r="O13" s="50"/>
      <c r="P13" s="49"/>
    </row>
    <row r="14" spans="1:16" ht="16" x14ac:dyDescent="0.2">
      <c r="B14">
        <v>2003</v>
      </c>
      <c r="C14" s="31">
        <v>1111.9100000000001</v>
      </c>
      <c r="D14" s="37">
        <f t="shared" si="1"/>
        <v>0.26379259393966947</v>
      </c>
      <c r="F14" s="39">
        <v>2005</v>
      </c>
      <c r="G14" s="38" t="s">
        <v>58</v>
      </c>
      <c r="J14">
        <v>2006</v>
      </c>
      <c r="K14">
        <v>5.3433333333333319</v>
      </c>
      <c r="L14" s="52">
        <f t="shared" si="0"/>
        <v>5.3433333333333319E-2</v>
      </c>
      <c r="N14" s="48"/>
      <c r="O14" s="50"/>
      <c r="P14" s="49"/>
    </row>
    <row r="15" spans="1:16" ht="16" x14ac:dyDescent="0.2">
      <c r="B15">
        <v>2004</v>
      </c>
      <c r="C15" s="32">
        <v>1211.92</v>
      </c>
      <c r="D15" s="37">
        <f t="shared" si="1"/>
        <v>8.9944330026710873E-2</v>
      </c>
      <c r="F15" s="39">
        <v>2006</v>
      </c>
      <c r="G15" s="38" t="s">
        <v>59</v>
      </c>
      <c r="J15">
        <v>2007</v>
      </c>
      <c r="K15">
        <v>3.5166666666666675</v>
      </c>
      <c r="L15" s="52">
        <f t="shared" si="0"/>
        <v>3.5166666666666672E-2</v>
      </c>
      <c r="N15" s="48"/>
      <c r="O15" s="50"/>
      <c r="P15" s="49"/>
    </row>
    <row r="16" spans="1:16" ht="16" x14ac:dyDescent="0.2">
      <c r="B16">
        <v>2005</v>
      </c>
      <c r="C16" s="31">
        <v>1248.29</v>
      </c>
      <c r="D16" s="37">
        <f t="shared" si="1"/>
        <v>3.0010231698461842E-2</v>
      </c>
      <c r="F16" s="39">
        <v>2007</v>
      </c>
      <c r="G16" s="38" t="s">
        <v>60</v>
      </c>
      <c r="J16">
        <v>2008</v>
      </c>
      <c r="K16">
        <v>1.2041666666666666</v>
      </c>
      <c r="L16" s="52">
        <f t="shared" si="0"/>
        <v>1.2041666666666666E-2</v>
      </c>
      <c r="N16" s="48"/>
      <c r="O16" s="50"/>
      <c r="P16" s="49"/>
    </row>
    <row r="17" spans="2:16" ht="16" x14ac:dyDescent="0.2">
      <c r="B17">
        <v>2006</v>
      </c>
      <c r="C17" s="32">
        <v>1418.3</v>
      </c>
      <c r="D17" s="37">
        <f t="shared" si="1"/>
        <v>0.13619431382130753</v>
      </c>
      <c r="F17" s="39">
        <v>2008</v>
      </c>
      <c r="G17" s="38" t="s">
        <v>61</v>
      </c>
      <c r="J17">
        <v>2009</v>
      </c>
      <c r="K17">
        <v>0.29749999999999999</v>
      </c>
      <c r="L17" s="52">
        <f t="shared" si="0"/>
        <v>2.9749999999999998E-3</v>
      </c>
      <c r="N17" s="48"/>
      <c r="O17" s="50"/>
      <c r="P17" s="49"/>
    </row>
    <row r="18" spans="2:16" ht="16" x14ac:dyDescent="0.2">
      <c r="B18">
        <v>2007</v>
      </c>
      <c r="C18" s="31">
        <v>1468.36</v>
      </c>
      <c r="D18" s="37">
        <f t="shared" si="1"/>
        <v>3.5295776633998521E-2</v>
      </c>
      <c r="F18" s="39">
        <v>2009</v>
      </c>
      <c r="G18" s="38" t="s">
        <v>63</v>
      </c>
      <c r="J18">
        <v>2010</v>
      </c>
      <c r="K18">
        <v>0.26750000000000002</v>
      </c>
      <c r="L18" s="52">
        <f t="shared" si="0"/>
        <v>2.6750000000000003E-3</v>
      </c>
      <c r="N18" s="48"/>
      <c r="O18" s="50"/>
      <c r="P18" s="49"/>
    </row>
    <row r="19" spans="2:16" ht="16" x14ac:dyDescent="0.2">
      <c r="B19">
        <v>2008</v>
      </c>
      <c r="C19" s="32">
        <v>903.25</v>
      </c>
      <c r="D19" s="37">
        <f t="shared" si="1"/>
        <v>-0.38485793674575708</v>
      </c>
      <c r="F19" s="39">
        <v>2010</v>
      </c>
      <c r="G19" s="38" t="s">
        <v>64</v>
      </c>
      <c r="J19">
        <v>2011</v>
      </c>
      <c r="K19">
        <v>0.33</v>
      </c>
      <c r="L19" s="52">
        <f t="shared" si="0"/>
        <v>3.3E-3</v>
      </c>
      <c r="N19" s="48"/>
      <c r="O19" s="50"/>
      <c r="P19" s="49"/>
    </row>
    <row r="20" spans="2:16" ht="16" x14ac:dyDescent="0.2">
      <c r="B20">
        <v>2009</v>
      </c>
      <c r="C20" s="31">
        <v>1115.0999999999999</v>
      </c>
      <c r="D20" s="37">
        <f t="shared" si="1"/>
        <v>0.23454193191253792</v>
      </c>
      <c r="F20" s="39">
        <v>2011</v>
      </c>
      <c r="G20" s="38" t="s">
        <v>65</v>
      </c>
      <c r="J20">
        <v>2012</v>
      </c>
      <c r="K20">
        <v>0.19333333333333325</v>
      </c>
      <c r="L20" s="52">
        <f t="shared" si="0"/>
        <v>1.9333333333333325E-3</v>
      </c>
      <c r="N20" s="48"/>
      <c r="O20" s="50"/>
      <c r="P20" s="49"/>
    </row>
    <row r="21" spans="2:16" ht="16" x14ac:dyDescent="0.2">
      <c r="B21">
        <v>2010</v>
      </c>
      <c r="C21" s="32">
        <v>1257.6400000000001</v>
      </c>
      <c r="D21" s="37">
        <f t="shared" si="1"/>
        <v>0.12782710070845682</v>
      </c>
      <c r="F21" s="39">
        <v>2012</v>
      </c>
      <c r="G21" s="38" t="s">
        <v>66</v>
      </c>
      <c r="J21">
        <v>2013</v>
      </c>
      <c r="K21">
        <v>0.1225</v>
      </c>
      <c r="L21" s="52">
        <f t="shared" si="0"/>
        <v>1.225E-3</v>
      </c>
      <c r="N21" s="48"/>
      <c r="O21" s="50"/>
      <c r="P21" s="49"/>
    </row>
    <row r="22" spans="2:16" ht="16" x14ac:dyDescent="0.2">
      <c r="B22">
        <v>2011</v>
      </c>
      <c r="C22" s="31">
        <v>1257.5999999999999</v>
      </c>
      <c r="D22" s="37">
        <f t="shared" si="1"/>
        <v>-3.1805604147616684E-5</v>
      </c>
      <c r="F22" s="39">
        <v>2013</v>
      </c>
      <c r="G22" s="38" t="s">
        <v>68</v>
      </c>
      <c r="J22">
        <v>2014</v>
      </c>
      <c r="K22">
        <v>0.16916666666666649</v>
      </c>
      <c r="L22" s="52">
        <f t="shared" si="0"/>
        <v>1.6916666666666649E-3</v>
      </c>
      <c r="N22" s="48"/>
      <c r="O22" s="50"/>
      <c r="P22" s="49"/>
    </row>
    <row r="23" spans="2:16" ht="16" x14ac:dyDescent="0.2">
      <c r="B23">
        <v>2012</v>
      </c>
      <c r="C23" s="32">
        <v>1426.19</v>
      </c>
      <c r="D23" s="37">
        <f t="shared" si="1"/>
        <v>0.13405693384223927</v>
      </c>
      <c r="F23" s="39">
        <v>2014</v>
      </c>
      <c r="G23" s="38" t="s">
        <v>69</v>
      </c>
      <c r="J23">
        <v>2015</v>
      </c>
      <c r="K23">
        <v>0.54333333333333322</v>
      </c>
      <c r="L23" s="52">
        <f t="shared" si="0"/>
        <v>5.4333333333333326E-3</v>
      </c>
      <c r="N23" s="48"/>
      <c r="O23" s="50"/>
      <c r="P23" s="49"/>
    </row>
    <row r="24" spans="2:16" ht="16" x14ac:dyDescent="0.2">
      <c r="B24">
        <v>2013</v>
      </c>
      <c r="C24" s="31">
        <v>1848.36</v>
      </c>
      <c r="D24" s="37">
        <f t="shared" si="1"/>
        <v>0.29601245275874866</v>
      </c>
      <c r="F24" s="40">
        <v>2015</v>
      </c>
      <c r="G24" s="38" t="s">
        <v>62</v>
      </c>
      <c r="J24">
        <v>2016</v>
      </c>
      <c r="K24">
        <v>1.000833333333333</v>
      </c>
      <c r="L24" s="52">
        <f t="shared" si="0"/>
        <v>1.0008333333333331E-2</v>
      </c>
      <c r="N24" s="48"/>
      <c r="O24" s="50"/>
      <c r="P24" s="49"/>
    </row>
    <row r="25" spans="2:16" ht="16" x14ac:dyDescent="0.2">
      <c r="B25">
        <v>2014</v>
      </c>
      <c r="C25" s="32">
        <v>2058.9</v>
      </c>
      <c r="D25" s="37">
        <f t="shared" si="1"/>
        <v>0.11390638187366098</v>
      </c>
      <c r="F25" s="41">
        <v>2016</v>
      </c>
      <c r="G25" s="38" t="s">
        <v>70</v>
      </c>
      <c r="J25">
        <v>2017</v>
      </c>
      <c r="K25">
        <v>1.8966666666666649</v>
      </c>
      <c r="L25" s="52">
        <f t="shared" si="0"/>
        <v>1.8966666666666649E-2</v>
      </c>
      <c r="N25" s="48"/>
      <c r="O25" s="50"/>
      <c r="P25" s="49"/>
    </row>
    <row r="26" spans="2:16" ht="16" x14ac:dyDescent="0.2">
      <c r="B26">
        <v>2015</v>
      </c>
      <c r="C26" s="31">
        <v>2043.94</v>
      </c>
      <c r="D26" s="37">
        <f t="shared" si="1"/>
        <v>-7.26601583369757E-3</v>
      </c>
      <c r="F26" s="41">
        <v>2017</v>
      </c>
      <c r="G26" s="38" t="s">
        <v>71</v>
      </c>
      <c r="J26">
        <v>2018</v>
      </c>
      <c r="K26">
        <v>2.3916666666666653</v>
      </c>
      <c r="L26" s="52">
        <f t="shared" si="0"/>
        <v>2.3916666666666652E-2</v>
      </c>
      <c r="N26" s="48"/>
      <c r="O26" s="50"/>
      <c r="P26" s="49"/>
    </row>
    <row r="27" spans="2:16" ht="16" x14ac:dyDescent="0.2">
      <c r="B27">
        <v>2016</v>
      </c>
      <c r="C27" s="33">
        <v>2238.83</v>
      </c>
      <c r="D27" s="37">
        <f t="shared" si="1"/>
        <v>9.5350157049619799E-2</v>
      </c>
      <c r="F27" s="41">
        <v>2018</v>
      </c>
      <c r="G27" s="38" t="s">
        <v>72</v>
      </c>
      <c r="J27">
        <v>2019</v>
      </c>
      <c r="K27">
        <v>0.91791666666666571</v>
      </c>
      <c r="L27" s="52">
        <f t="shared" si="0"/>
        <v>9.1791666666666567E-3</v>
      </c>
      <c r="N27" s="48"/>
      <c r="O27" s="50"/>
      <c r="P27" s="49"/>
    </row>
    <row r="28" spans="2:16" ht="16" x14ac:dyDescent="0.2">
      <c r="B28">
        <v>2017</v>
      </c>
      <c r="C28" s="34">
        <v>2673.61</v>
      </c>
      <c r="D28" s="37">
        <f t="shared" si="1"/>
        <v>0.19419964892376829</v>
      </c>
      <c r="F28" s="42">
        <v>2019</v>
      </c>
      <c r="G28" s="38" t="s">
        <v>74</v>
      </c>
      <c r="J28">
        <v>2020</v>
      </c>
      <c r="K28">
        <v>0.11666666666666675</v>
      </c>
      <c r="L28" s="52">
        <f t="shared" si="0"/>
        <v>1.1666666666666674E-3</v>
      </c>
      <c r="N28" s="48"/>
      <c r="O28" s="50"/>
      <c r="P28" s="49"/>
    </row>
    <row r="29" spans="2:16" ht="16" x14ac:dyDescent="0.2">
      <c r="B29">
        <v>2018</v>
      </c>
      <c r="C29" s="33">
        <v>2506.85</v>
      </c>
      <c r="D29" s="37">
        <f t="shared" si="1"/>
        <v>-6.2372597349650949E-2</v>
      </c>
      <c r="F29" s="43">
        <v>2020</v>
      </c>
      <c r="G29" s="38" t="s">
        <v>75</v>
      </c>
      <c r="J29">
        <v>2021</v>
      </c>
      <c r="K29">
        <v>1.1941666666666659</v>
      </c>
      <c r="L29" s="52">
        <f t="shared" si="0"/>
        <v>1.1941666666666659E-2</v>
      </c>
      <c r="N29" s="48"/>
      <c r="O29" s="50"/>
      <c r="P29" s="49"/>
    </row>
    <row r="30" spans="2:16" ht="16" x14ac:dyDescent="0.2">
      <c r="B30">
        <v>2019</v>
      </c>
      <c r="C30" s="34">
        <v>3230.78</v>
      </c>
      <c r="D30" s="37">
        <f t="shared" si="1"/>
        <v>0.28878074077028959</v>
      </c>
      <c r="F30" s="41">
        <v>2021</v>
      </c>
      <c r="G30" s="38" t="s">
        <v>76</v>
      </c>
      <c r="J30">
        <v>2022</v>
      </c>
      <c r="K30">
        <v>4.8966666666666647</v>
      </c>
      <c r="L30" s="52">
        <f t="shared" si="0"/>
        <v>4.8966666666666644E-2</v>
      </c>
      <c r="N30" s="48"/>
      <c r="O30" s="50"/>
      <c r="P30" s="49"/>
    </row>
    <row r="31" spans="2:16" ht="16" x14ac:dyDescent="0.2">
      <c r="B31">
        <v>2020</v>
      </c>
      <c r="C31" s="35">
        <v>3756.07</v>
      </c>
      <c r="D31" s="37">
        <f t="shared" si="1"/>
        <v>0.16258921994069531</v>
      </c>
      <c r="F31" s="41">
        <v>2022</v>
      </c>
      <c r="G31" s="38" t="s">
        <v>73</v>
      </c>
      <c r="J31">
        <v>2023</v>
      </c>
      <c r="K31">
        <v>5.3966666666666701</v>
      </c>
      <c r="L31" s="52">
        <f t="shared" si="0"/>
        <v>5.3966666666666697E-2</v>
      </c>
      <c r="N31" s="48"/>
      <c r="O31" s="50"/>
      <c r="P31" s="49"/>
    </row>
    <row r="32" spans="2:16" ht="16" x14ac:dyDescent="0.2">
      <c r="B32">
        <v>2021</v>
      </c>
      <c r="C32" s="36">
        <v>4766.18</v>
      </c>
      <c r="D32" s="37">
        <f t="shared" si="1"/>
        <v>0.268927362908572</v>
      </c>
      <c r="F32" s="41">
        <v>2023</v>
      </c>
      <c r="G32" s="38" t="s">
        <v>67</v>
      </c>
      <c r="N32" s="48"/>
      <c r="O32" s="50"/>
      <c r="P32" s="49"/>
    </row>
    <row r="33" spans="2:16" ht="16" x14ac:dyDescent="0.2">
      <c r="B33">
        <v>2022</v>
      </c>
      <c r="C33" s="35">
        <v>3839.5</v>
      </c>
      <c r="D33" s="37">
        <f t="shared" si="1"/>
        <v>-0.19442824232404154</v>
      </c>
      <c r="F33" s="44">
        <v>2024</v>
      </c>
      <c r="G33" s="38" t="s">
        <v>77</v>
      </c>
      <c r="N33" s="48"/>
      <c r="O33" s="50"/>
      <c r="P33" s="49"/>
    </row>
    <row r="34" spans="2:16" x14ac:dyDescent="0.2">
      <c r="B34">
        <v>2023</v>
      </c>
      <c r="C34" s="36">
        <v>4769.83</v>
      </c>
      <c r="D34" s="37">
        <f t="shared" si="1"/>
        <v>0.24230498762859742</v>
      </c>
      <c r="N34" s="48"/>
      <c r="O34" s="50"/>
      <c r="P34" s="49"/>
    </row>
    <row r="35" spans="2:16" x14ac:dyDescent="0.2">
      <c r="N35" s="48"/>
      <c r="O35" s="50"/>
      <c r="P35" s="49"/>
    </row>
    <row r="36" spans="2:16" x14ac:dyDescent="0.2">
      <c r="N36" s="48"/>
      <c r="O36" s="50"/>
      <c r="P36" s="49"/>
    </row>
    <row r="37" spans="2:16" x14ac:dyDescent="0.2">
      <c r="N37" s="48"/>
      <c r="O37" s="50"/>
      <c r="P37" s="49"/>
    </row>
    <row r="38" spans="2:16" x14ac:dyDescent="0.2">
      <c r="N38" s="48"/>
      <c r="O38" s="50"/>
      <c r="P38" s="49"/>
    </row>
    <row r="39" spans="2:16" x14ac:dyDescent="0.2">
      <c r="N39" s="48"/>
      <c r="O39" s="50"/>
      <c r="P39" s="49"/>
    </row>
    <row r="40" spans="2:16" x14ac:dyDescent="0.2">
      <c r="N40" s="48"/>
      <c r="O40" s="50"/>
      <c r="P40" s="49"/>
    </row>
    <row r="41" spans="2:16" x14ac:dyDescent="0.2">
      <c r="N41" s="48"/>
      <c r="O41" s="50"/>
      <c r="P41" s="49"/>
    </row>
    <row r="42" spans="2:16" x14ac:dyDescent="0.2">
      <c r="N42" s="48"/>
      <c r="O42" s="50"/>
      <c r="P42" s="49"/>
    </row>
    <row r="43" spans="2:16" x14ac:dyDescent="0.2">
      <c r="N43" s="48"/>
      <c r="O43" s="50"/>
      <c r="P43" s="49"/>
    </row>
    <row r="44" spans="2:16" x14ac:dyDescent="0.2">
      <c r="N44" s="48"/>
      <c r="O44" s="50"/>
      <c r="P44" s="49"/>
    </row>
    <row r="45" spans="2:16" x14ac:dyDescent="0.2">
      <c r="N45" s="48"/>
      <c r="O45" s="50"/>
      <c r="P45" s="49"/>
    </row>
    <row r="46" spans="2:16" x14ac:dyDescent="0.2">
      <c r="N46" s="48"/>
      <c r="O46" s="50"/>
      <c r="P46" s="49"/>
    </row>
    <row r="47" spans="2:16" x14ac:dyDescent="0.2">
      <c r="N47" s="48"/>
      <c r="O47" s="50"/>
      <c r="P47" s="49"/>
    </row>
    <row r="48" spans="2:16" x14ac:dyDescent="0.2">
      <c r="N48" s="48"/>
      <c r="O48" s="50"/>
      <c r="P48" s="49"/>
    </row>
    <row r="49" spans="14:16" x14ac:dyDescent="0.2">
      <c r="N49" s="48"/>
      <c r="O49" s="50"/>
      <c r="P49" s="49"/>
    </row>
    <row r="50" spans="14:16" x14ac:dyDescent="0.2">
      <c r="N50" s="48"/>
      <c r="O50" s="50"/>
      <c r="P50" s="49"/>
    </row>
    <row r="51" spans="14:16" x14ac:dyDescent="0.2">
      <c r="N51" s="48"/>
      <c r="O51" s="50"/>
      <c r="P51" s="49"/>
    </row>
    <row r="52" spans="14:16" x14ac:dyDescent="0.2">
      <c r="N52" s="48"/>
      <c r="O52" s="50"/>
      <c r="P52" s="49"/>
    </row>
    <row r="53" spans="14:16" x14ac:dyDescent="0.2">
      <c r="N53" s="48"/>
      <c r="O53" s="50"/>
      <c r="P53" s="49"/>
    </row>
    <row r="54" spans="14:16" x14ac:dyDescent="0.2">
      <c r="N54" s="48"/>
      <c r="O54" s="50"/>
      <c r="P54" s="49"/>
    </row>
    <row r="55" spans="14:16" x14ac:dyDescent="0.2">
      <c r="N55" s="48"/>
      <c r="O55" s="50"/>
      <c r="P55" s="49"/>
    </row>
    <row r="56" spans="14:16" x14ac:dyDescent="0.2">
      <c r="N56" s="48"/>
      <c r="O56" s="50"/>
      <c r="P56" s="49"/>
    </row>
    <row r="57" spans="14:16" x14ac:dyDescent="0.2">
      <c r="N57" s="48"/>
      <c r="O57" s="50"/>
      <c r="P57" s="49"/>
    </row>
    <row r="58" spans="14:16" x14ac:dyDescent="0.2">
      <c r="N58" s="48"/>
      <c r="O58" s="50"/>
      <c r="P58" s="49"/>
    </row>
    <row r="59" spans="14:16" x14ac:dyDescent="0.2">
      <c r="N59" s="48"/>
      <c r="O59" s="50"/>
      <c r="P59" s="49"/>
    </row>
    <row r="60" spans="14:16" x14ac:dyDescent="0.2">
      <c r="N60" s="48"/>
      <c r="O60" s="50"/>
      <c r="P60" s="49"/>
    </row>
    <row r="61" spans="14:16" x14ac:dyDescent="0.2">
      <c r="N61" s="48"/>
      <c r="O61" s="50"/>
      <c r="P61" s="49"/>
    </row>
    <row r="62" spans="14:16" x14ac:dyDescent="0.2">
      <c r="N62" s="48"/>
      <c r="O62" s="50"/>
      <c r="P62" s="49"/>
    </row>
    <row r="63" spans="14:16" x14ac:dyDescent="0.2">
      <c r="N63" s="48"/>
      <c r="O63" s="50"/>
      <c r="P63" s="49"/>
    </row>
    <row r="64" spans="14:16" x14ac:dyDescent="0.2">
      <c r="N64" s="48"/>
      <c r="O64" s="50"/>
      <c r="P64" s="49"/>
    </row>
    <row r="65" spans="14:16" x14ac:dyDescent="0.2">
      <c r="N65" s="48"/>
      <c r="O65" s="50"/>
      <c r="P65" s="49"/>
    </row>
    <row r="66" spans="14:16" x14ac:dyDescent="0.2">
      <c r="N66" s="48"/>
      <c r="O66" s="50"/>
      <c r="P66" s="49"/>
    </row>
    <row r="67" spans="14:16" x14ac:dyDescent="0.2">
      <c r="N67" s="48"/>
      <c r="O67" s="50"/>
      <c r="P67" s="49"/>
    </row>
    <row r="68" spans="14:16" x14ac:dyDescent="0.2">
      <c r="N68" s="48"/>
      <c r="O68" s="50"/>
      <c r="P68" s="49"/>
    </row>
    <row r="69" spans="14:16" x14ac:dyDescent="0.2">
      <c r="N69" s="48"/>
      <c r="O69" s="50"/>
      <c r="P69" s="49"/>
    </row>
    <row r="70" spans="14:16" x14ac:dyDescent="0.2">
      <c r="N70" s="48"/>
      <c r="O70" s="50"/>
      <c r="P70" s="49"/>
    </row>
    <row r="71" spans="14:16" x14ac:dyDescent="0.2">
      <c r="N71" s="48"/>
      <c r="O71" s="50"/>
      <c r="P71" s="49"/>
    </row>
    <row r="72" spans="14:16" x14ac:dyDescent="0.2">
      <c r="N72" s="48"/>
      <c r="O72" s="50"/>
      <c r="P72" s="49"/>
    </row>
    <row r="73" spans="14:16" x14ac:dyDescent="0.2">
      <c r="N73" s="48"/>
      <c r="O73" s="50"/>
      <c r="P73" s="49"/>
    </row>
    <row r="74" spans="14:16" x14ac:dyDescent="0.2">
      <c r="N74" s="48"/>
      <c r="O74" s="50"/>
      <c r="P74" s="49"/>
    </row>
    <row r="75" spans="14:16" x14ac:dyDescent="0.2">
      <c r="N75" s="48"/>
      <c r="O75" s="50"/>
      <c r="P75" s="49"/>
    </row>
    <row r="76" spans="14:16" x14ac:dyDescent="0.2">
      <c r="N76" s="48"/>
      <c r="O76" s="50"/>
      <c r="P76" s="49"/>
    </row>
    <row r="77" spans="14:16" x14ac:dyDescent="0.2">
      <c r="N77" s="48"/>
      <c r="O77" s="50"/>
      <c r="P77" s="49"/>
    </row>
    <row r="78" spans="14:16" x14ac:dyDescent="0.2">
      <c r="N78" s="48"/>
      <c r="O78" s="50"/>
      <c r="P78" s="49"/>
    </row>
    <row r="79" spans="14:16" x14ac:dyDescent="0.2">
      <c r="N79" s="48"/>
      <c r="O79" s="50"/>
      <c r="P79" s="49"/>
    </row>
    <row r="80" spans="14:16" x14ac:dyDescent="0.2">
      <c r="N80" s="48"/>
      <c r="O80" s="50"/>
      <c r="P80" s="49"/>
    </row>
    <row r="81" spans="14:16" x14ac:dyDescent="0.2">
      <c r="N81" s="48"/>
      <c r="O81" s="50"/>
      <c r="P81" s="49"/>
    </row>
    <row r="82" spans="14:16" x14ac:dyDescent="0.2">
      <c r="N82" s="48"/>
      <c r="O82" s="50"/>
      <c r="P82" s="49"/>
    </row>
    <row r="83" spans="14:16" x14ac:dyDescent="0.2">
      <c r="N83" s="48"/>
      <c r="O83" s="50"/>
      <c r="P83" s="49"/>
    </row>
    <row r="84" spans="14:16" x14ac:dyDescent="0.2">
      <c r="N84" s="48"/>
      <c r="O84" s="50"/>
      <c r="P84" s="49"/>
    </row>
    <row r="85" spans="14:16" x14ac:dyDescent="0.2">
      <c r="N85" s="48"/>
      <c r="O85" s="50"/>
      <c r="P85" s="49"/>
    </row>
    <row r="86" spans="14:16" x14ac:dyDescent="0.2">
      <c r="N86" s="48"/>
      <c r="O86" s="50"/>
      <c r="P86" s="49"/>
    </row>
    <row r="87" spans="14:16" x14ac:dyDescent="0.2">
      <c r="N87" s="48"/>
      <c r="O87" s="50"/>
      <c r="P87" s="49"/>
    </row>
    <row r="88" spans="14:16" x14ac:dyDescent="0.2">
      <c r="N88" s="48"/>
      <c r="O88" s="50"/>
      <c r="P88" s="49"/>
    </row>
    <row r="89" spans="14:16" x14ac:dyDescent="0.2">
      <c r="N89" s="48"/>
      <c r="O89" s="50"/>
      <c r="P89" s="49"/>
    </row>
    <row r="90" spans="14:16" x14ac:dyDescent="0.2">
      <c r="N90" s="48"/>
      <c r="O90" s="50"/>
      <c r="P90" s="49"/>
    </row>
    <row r="91" spans="14:16" x14ac:dyDescent="0.2">
      <c r="N91" s="48"/>
      <c r="O91" s="50"/>
      <c r="P91" s="49"/>
    </row>
    <row r="92" spans="14:16" x14ac:dyDescent="0.2">
      <c r="N92" s="48"/>
      <c r="O92" s="50"/>
      <c r="P92" s="49"/>
    </row>
    <row r="93" spans="14:16" x14ac:dyDescent="0.2">
      <c r="N93" s="48"/>
      <c r="O93" s="50"/>
      <c r="P93" s="49"/>
    </row>
    <row r="94" spans="14:16" x14ac:dyDescent="0.2">
      <c r="N94" s="48"/>
      <c r="O94" s="50"/>
      <c r="P94" s="49"/>
    </row>
    <row r="95" spans="14:16" x14ac:dyDescent="0.2">
      <c r="N95" s="48"/>
      <c r="O95" s="50"/>
      <c r="P95" s="49"/>
    </row>
    <row r="96" spans="14:16" x14ac:dyDescent="0.2">
      <c r="N96" s="48"/>
      <c r="O96" s="50"/>
      <c r="P96" s="49"/>
    </row>
    <row r="97" spans="14:16" x14ac:dyDescent="0.2">
      <c r="N97" s="48"/>
      <c r="O97" s="50"/>
      <c r="P97" s="49"/>
    </row>
    <row r="98" spans="14:16" x14ac:dyDescent="0.2">
      <c r="N98" s="48"/>
      <c r="O98" s="50"/>
      <c r="P98" s="49"/>
    </row>
    <row r="99" spans="14:16" x14ac:dyDescent="0.2">
      <c r="N99" s="48"/>
      <c r="O99" s="50"/>
      <c r="P99" s="49"/>
    </row>
    <row r="100" spans="14:16" x14ac:dyDescent="0.2">
      <c r="N100" s="48"/>
      <c r="O100" s="50"/>
      <c r="P100" s="49"/>
    </row>
    <row r="101" spans="14:16" x14ac:dyDescent="0.2">
      <c r="N101" s="48"/>
      <c r="O101" s="50"/>
      <c r="P101" s="49"/>
    </row>
    <row r="102" spans="14:16" x14ac:dyDescent="0.2">
      <c r="N102" s="48"/>
      <c r="O102" s="50"/>
      <c r="P102" s="49"/>
    </row>
    <row r="103" spans="14:16" x14ac:dyDescent="0.2">
      <c r="N103" s="48"/>
      <c r="O103" s="50"/>
      <c r="P103" s="49"/>
    </row>
    <row r="104" spans="14:16" x14ac:dyDescent="0.2">
      <c r="N104" s="48"/>
      <c r="O104" s="50"/>
      <c r="P104" s="49"/>
    </row>
    <row r="105" spans="14:16" x14ac:dyDescent="0.2">
      <c r="N105" s="48"/>
      <c r="O105" s="50"/>
      <c r="P105" s="49"/>
    </row>
    <row r="106" spans="14:16" x14ac:dyDescent="0.2">
      <c r="N106" s="48"/>
      <c r="O106" s="50"/>
      <c r="P106" s="49"/>
    </row>
    <row r="107" spans="14:16" x14ac:dyDescent="0.2">
      <c r="N107" s="48"/>
      <c r="O107" s="50"/>
      <c r="P107" s="49"/>
    </row>
    <row r="108" spans="14:16" x14ac:dyDescent="0.2">
      <c r="N108" s="48"/>
      <c r="O108" s="50"/>
      <c r="P108" s="49"/>
    </row>
    <row r="109" spans="14:16" x14ac:dyDescent="0.2">
      <c r="N109" s="48"/>
      <c r="O109" s="50"/>
      <c r="P109" s="49"/>
    </row>
    <row r="110" spans="14:16" x14ac:dyDescent="0.2">
      <c r="N110" s="48"/>
      <c r="O110" s="50"/>
      <c r="P110" s="49"/>
    </row>
    <row r="111" spans="14:16" x14ac:dyDescent="0.2">
      <c r="N111" s="48"/>
      <c r="O111" s="50"/>
      <c r="P111" s="49"/>
    </row>
    <row r="112" spans="14:16" x14ac:dyDescent="0.2">
      <c r="N112" s="48"/>
      <c r="O112" s="50"/>
      <c r="P112" s="49"/>
    </row>
    <row r="113" spans="14:16" x14ac:dyDescent="0.2">
      <c r="N113" s="48"/>
      <c r="O113" s="50"/>
      <c r="P113" s="49"/>
    </row>
    <row r="114" spans="14:16" x14ac:dyDescent="0.2">
      <c r="N114" s="48"/>
      <c r="O114" s="50"/>
      <c r="P114" s="49"/>
    </row>
    <row r="115" spans="14:16" x14ac:dyDescent="0.2">
      <c r="N115" s="48"/>
      <c r="O115" s="50"/>
      <c r="P115" s="49"/>
    </row>
    <row r="116" spans="14:16" x14ac:dyDescent="0.2">
      <c r="N116" s="48"/>
      <c r="O116" s="50"/>
      <c r="P116" s="49"/>
    </row>
    <row r="117" spans="14:16" x14ac:dyDescent="0.2">
      <c r="N117" s="48"/>
      <c r="O117" s="50"/>
      <c r="P117" s="49"/>
    </row>
    <row r="118" spans="14:16" x14ac:dyDescent="0.2">
      <c r="N118" s="48"/>
      <c r="O118" s="50"/>
      <c r="P118" s="49"/>
    </row>
    <row r="119" spans="14:16" x14ac:dyDescent="0.2">
      <c r="N119" s="48"/>
      <c r="O119" s="50"/>
      <c r="P119" s="49"/>
    </row>
    <row r="120" spans="14:16" x14ac:dyDescent="0.2">
      <c r="N120" s="48"/>
      <c r="O120" s="50"/>
      <c r="P120" s="49"/>
    </row>
    <row r="121" spans="14:16" x14ac:dyDescent="0.2">
      <c r="N121" s="48"/>
      <c r="O121" s="50"/>
      <c r="P121" s="49"/>
    </row>
    <row r="122" spans="14:16" x14ac:dyDescent="0.2">
      <c r="N122" s="48"/>
      <c r="O122" s="50"/>
      <c r="P122" s="49"/>
    </row>
    <row r="123" spans="14:16" x14ac:dyDescent="0.2">
      <c r="N123" s="48"/>
      <c r="O123" s="50"/>
      <c r="P123" s="49"/>
    </row>
    <row r="124" spans="14:16" x14ac:dyDescent="0.2">
      <c r="N124" s="48"/>
      <c r="O124" s="50"/>
      <c r="P124" s="49"/>
    </row>
    <row r="125" spans="14:16" x14ac:dyDescent="0.2">
      <c r="N125" s="48"/>
      <c r="O125" s="50"/>
      <c r="P125" s="49"/>
    </row>
    <row r="126" spans="14:16" x14ac:dyDescent="0.2">
      <c r="N126" s="48"/>
      <c r="O126" s="50"/>
      <c r="P126" s="49"/>
    </row>
    <row r="139" spans="16:16" x14ac:dyDescent="0.2">
      <c r="P139" s="51"/>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19BC9-492E-40C5-A4E3-47190682B5BB}">
  <dimension ref="A1:R100"/>
  <sheetViews>
    <sheetView topLeftCell="A21" zoomScale="75" zoomScaleNormal="85" workbookViewId="0">
      <selection activeCell="H2" sqref="H2:J2"/>
    </sheetView>
  </sheetViews>
  <sheetFormatPr baseColWidth="10" defaultColWidth="8.83203125" defaultRowHeight="15" x14ac:dyDescent="0.2"/>
  <cols>
    <col min="1" max="1" width="27.33203125" bestFit="1" customWidth="1"/>
    <col min="2" max="2" width="14.33203125" bestFit="1" customWidth="1"/>
    <col min="3" max="3" width="11.5" bestFit="1" customWidth="1"/>
    <col min="4" max="4" width="9.5" customWidth="1"/>
    <col min="5" max="5" width="17.5" bestFit="1" customWidth="1"/>
    <col min="6" max="6" width="17.83203125" bestFit="1" customWidth="1"/>
    <col min="7" max="7" width="39.83203125" bestFit="1" customWidth="1"/>
    <col min="8" max="8" width="8.5" bestFit="1" customWidth="1"/>
    <col min="9" max="10" width="11.33203125" bestFit="1" customWidth="1"/>
    <col min="11" max="11" width="19" bestFit="1" customWidth="1"/>
    <col min="12" max="13" width="15.1640625" bestFit="1" customWidth="1"/>
    <col min="14" max="15" width="21.1640625" bestFit="1" customWidth="1"/>
    <col min="16" max="17" width="19.33203125" bestFit="1" customWidth="1"/>
  </cols>
  <sheetData>
    <row r="1" spans="1:18" x14ac:dyDescent="0.2">
      <c r="A1" s="8"/>
      <c r="B1" s="8"/>
      <c r="C1" s="8"/>
      <c r="D1" s="8"/>
      <c r="E1" s="8"/>
      <c r="F1" s="8"/>
      <c r="G1" s="8"/>
      <c r="H1" s="8" t="s">
        <v>4</v>
      </c>
      <c r="I1" s="8"/>
      <c r="J1" s="8"/>
      <c r="K1" s="8"/>
      <c r="L1" s="8"/>
      <c r="M1" s="8"/>
      <c r="N1" s="8"/>
      <c r="O1" s="8"/>
      <c r="P1" s="8"/>
      <c r="Q1" s="8"/>
      <c r="R1" s="8"/>
    </row>
    <row r="2" spans="1:18" ht="16" x14ac:dyDescent="0.2">
      <c r="A2" s="8"/>
      <c r="B2" s="19"/>
      <c r="C2" t="s">
        <v>3</v>
      </c>
      <c r="D2" s="15" t="s">
        <v>1</v>
      </c>
      <c r="E2" s="16" t="s">
        <v>82</v>
      </c>
      <c r="F2" s="17" t="s">
        <v>88</v>
      </c>
      <c r="G2" s="8"/>
      <c r="H2" s="2" t="s">
        <v>106</v>
      </c>
      <c r="I2" s="4" t="s">
        <v>107</v>
      </c>
      <c r="J2" s="6" t="s">
        <v>108</v>
      </c>
      <c r="K2" s="8"/>
      <c r="L2" s="8"/>
      <c r="M2" s="2" t="s">
        <v>7</v>
      </c>
      <c r="N2" s="8"/>
      <c r="O2" s="4" t="s">
        <v>92</v>
      </c>
      <c r="P2" s="8"/>
      <c r="Q2" s="6" t="s">
        <v>8</v>
      </c>
      <c r="R2" s="8"/>
    </row>
    <row r="3" spans="1:18" x14ac:dyDescent="0.2">
      <c r="A3" s="8"/>
      <c r="B3" s="19">
        <v>0</v>
      </c>
      <c r="C3">
        <v>1993</v>
      </c>
      <c r="D3" s="10">
        <v>7.0551513621445405E-2</v>
      </c>
      <c r="E3" s="11">
        <v>0.1421</v>
      </c>
      <c r="F3" s="12">
        <v>3.1741666666666647E-2</v>
      </c>
      <c r="G3" s="8" t="s">
        <v>1</v>
      </c>
      <c r="H3" s="3">
        <v>0.7</v>
      </c>
      <c r="I3" s="5">
        <v>0.5</v>
      </c>
      <c r="J3" s="7">
        <v>0.1</v>
      </c>
      <c r="K3" s="8"/>
      <c r="L3" t="s">
        <v>5</v>
      </c>
      <c r="M3" s="3">
        <f>'Simulace budoucích výnosů'!B38</f>
        <v>9.5813872875365108E-2</v>
      </c>
      <c r="N3" t="s">
        <v>5</v>
      </c>
      <c r="O3" s="5">
        <f>'Simulace budoucích výnosů'!C38</f>
        <v>4.8516129032258062E-2</v>
      </c>
      <c r="P3" t="s">
        <v>5</v>
      </c>
      <c r="Q3" s="7">
        <f>'Simulace budoucích výnosů'!D38</f>
        <v>2.681115591397849E-2</v>
      </c>
      <c r="R3" s="8"/>
    </row>
    <row r="4" spans="1:18" x14ac:dyDescent="0.2">
      <c r="A4" s="8"/>
      <c r="B4" s="19">
        <v>1</v>
      </c>
      <c r="C4">
        <v>1994</v>
      </c>
      <c r="D4" s="10">
        <v>-1.5392860971165212E-2</v>
      </c>
      <c r="E4" s="11">
        <v>-8.0399999999999999E-2</v>
      </c>
      <c r="F4" s="12">
        <v>4.6291666666666675E-2</v>
      </c>
      <c r="G4" s="8" t="s">
        <v>0</v>
      </c>
      <c r="H4" s="3">
        <v>0.2</v>
      </c>
      <c r="I4" s="5">
        <v>0.2</v>
      </c>
      <c r="J4" s="7">
        <v>0.2</v>
      </c>
      <c r="K4" s="8"/>
      <c r="L4" t="s">
        <v>6</v>
      </c>
      <c r="M4" s="3">
        <f>'Simulace budoucích výnosů'!B39</f>
        <v>0.17331204143101184</v>
      </c>
      <c r="N4" t="s">
        <v>6</v>
      </c>
      <c r="O4" s="5">
        <f>'Simulace budoucích výnosů'!C39</f>
        <v>9.5055111677296703E-2</v>
      </c>
      <c r="P4" t="s">
        <v>6</v>
      </c>
      <c r="Q4" s="7">
        <v>0.03</v>
      </c>
      <c r="R4" s="8"/>
    </row>
    <row r="5" spans="1:18" x14ac:dyDescent="0.2">
      <c r="A5" s="8"/>
      <c r="B5" s="19">
        <v>2</v>
      </c>
      <c r="C5">
        <v>1995</v>
      </c>
      <c r="D5" s="10">
        <v>0.34110653863740281</v>
      </c>
      <c r="E5" s="11">
        <v>0.23480000000000001</v>
      </c>
      <c r="F5" s="12">
        <v>5.916666666666668E-2</v>
      </c>
      <c r="G5" s="8" t="s">
        <v>2</v>
      </c>
      <c r="H5" s="3">
        <v>0.1</v>
      </c>
      <c r="I5" s="5">
        <v>0.3</v>
      </c>
      <c r="J5" s="7">
        <v>0.7</v>
      </c>
      <c r="K5" s="8"/>
      <c r="L5" s="8"/>
      <c r="M5" s="8"/>
      <c r="N5" s="8"/>
      <c r="O5" s="8"/>
      <c r="P5" s="8"/>
      <c r="Q5" s="8"/>
      <c r="R5" s="8"/>
    </row>
    <row r="6" spans="1:18" x14ac:dyDescent="0.2">
      <c r="A6" s="8"/>
      <c r="B6" s="19">
        <v>3</v>
      </c>
      <c r="C6">
        <v>1996</v>
      </c>
      <c r="D6" s="10">
        <v>0.20263666325718832</v>
      </c>
      <c r="E6" s="11">
        <v>1.43E-2</v>
      </c>
      <c r="F6" s="12">
        <v>5.4316666666666652E-2</v>
      </c>
      <c r="G6" s="8"/>
      <c r="H6" s="8"/>
      <c r="I6" s="8"/>
      <c r="J6" s="8"/>
      <c r="K6" s="8"/>
      <c r="L6" s="8"/>
      <c r="M6" s="8"/>
      <c r="N6" s="8"/>
      <c r="O6" s="8"/>
      <c r="P6" s="8"/>
      <c r="Q6" s="8"/>
      <c r="R6" s="8"/>
    </row>
    <row r="7" spans="1:18" x14ac:dyDescent="0.2">
      <c r="A7" s="8"/>
      <c r="B7" s="19">
        <v>4</v>
      </c>
      <c r="C7">
        <v>1997</v>
      </c>
      <c r="D7" s="10">
        <v>0.31008181008180991</v>
      </c>
      <c r="E7" s="11">
        <v>9.9400000000000002E-2</v>
      </c>
      <c r="F7" s="12">
        <v>5.6183333333333321E-2</v>
      </c>
      <c r="G7" s="8"/>
      <c r="H7" s="8"/>
      <c r="I7" s="8"/>
      <c r="J7" s="8"/>
      <c r="K7" s="8"/>
      <c r="L7" s="8"/>
      <c r="M7" s="8"/>
      <c r="N7" s="8"/>
      <c r="O7" s="8"/>
      <c r="P7" s="8"/>
      <c r="Q7" s="8"/>
      <c r="R7" s="8"/>
    </row>
    <row r="8" spans="1:18" x14ac:dyDescent="0.2">
      <c r="A8" s="8"/>
      <c r="B8" s="19">
        <v>5</v>
      </c>
      <c r="C8">
        <v>1998</v>
      </c>
      <c r="D8" s="10">
        <v>0.26668590212586185</v>
      </c>
      <c r="E8" s="11">
        <v>0.1492</v>
      </c>
      <c r="F8" s="12">
        <v>5.1141666666666676E-2</v>
      </c>
      <c r="G8" s="8"/>
      <c r="H8" s="9"/>
      <c r="I8" s="8"/>
      <c r="J8" s="8"/>
      <c r="K8" s="8"/>
      <c r="L8" s="8"/>
      <c r="M8" s="8"/>
      <c r="N8" s="8"/>
      <c r="O8" s="8"/>
      <c r="P8" s="8"/>
      <c r="Q8" s="8"/>
      <c r="R8" s="8"/>
    </row>
    <row r="9" spans="1:18" x14ac:dyDescent="0.2">
      <c r="A9" s="8"/>
      <c r="B9" s="19">
        <v>6</v>
      </c>
      <c r="C9">
        <v>1999</v>
      </c>
      <c r="D9" s="10">
        <v>0.19526044759727634</v>
      </c>
      <c r="E9" s="11">
        <v>-8.2500000000000004E-2</v>
      </c>
      <c r="F9" s="12">
        <v>6.3233333333333322E-2</v>
      </c>
      <c r="G9" s="8"/>
      <c r="H9" s="9"/>
      <c r="I9" s="8"/>
      <c r="J9" s="8"/>
      <c r="K9" s="8"/>
      <c r="L9" s="8"/>
      <c r="M9" s="8"/>
      <c r="N9" s="8"/>
      <c r="O9" s="8"/>
      <c r="P9" s="8"/>
      <c r="Q9" s="8"/>
      <c r="R9" s="8"/>
    </row>
    <row r="10" spans="1:18" x14ac:dyDescent="0.2">
      <c r="A10" s="8"/>
      <c r="B10" s="19">
        <v>7</v>
      </c>
      <c r="C10">
        <v>2000</v>
      </c>
      <c r="D10" s="10">
        <v>-0.10139186659860477</v>
      </c>
      <c r="E10" s="11">
        <v>0.1666</v>
      </c>
      <c r="F10" s="12">
        <v>4.8200000000000028E-2</v>
      </c>
      <c r="G10" s="8"/>
      <c r="H10" s="9"/>
      <c r="I10" s="8"/>
      <c r="J10" s="8"/>
      <c r="K10" s="8"/>
      <c r="L10" s="8"/>
      <c r="M10" s="8"/>
      <c r="N10" s="8"/>
      <c r="O10" s="8"/>
      <c r="P10" s="8"/>
      <c r="Q10" s="8"/>
      <c r="R10" s="8"/>
    </row>
    <row r="11" spans="1:18" x14ac:dyDescent="0.2">
      <c r="A11" s="8"/>
      <c r="B11" s="19">
        <v>8</v>
      </c>
      <c r="C11">
        <v>2001</v>
      </c>
      <c r="D11" s="10">
        <v>-0.13041930499591003</v>
      </c>
      <c r="E11" s="11">
        <v>5.57E-2</v>
      </c>
      <c r="F11" s="12">
        <v>1.8683333333333323E-2</v>
      </c>
      <c r="G11" s="8"/>
      <c r="H11" s="20"/>
      <c r="I11" s="8"/>
      <c r="J11" s="8"/>
      <c r="K11" s="8"/>
      <c r="L11" s="8"/>
      <c r="M11" s="8"/>
      <c r="N11" s="8"/>
      <c r="O11" s="8"/>
      <c r="P11" s="8"/>
      <c r="Q11" s="8"/>
      <c r="R11" s="8"/>
    </row>
    <row r="12" spans="1:18" x14ac:dyDescent="0.2">
      <c r="A12" s="8"/>
      <c r="B12" s="19">
        <v>9</v>
      </c>
      <c r="C12">
        <v>2002</v>
      </c>
      <c r="D12" s="10">
        <v>-0.23366635019902615</v>
      </c>
      <c r="E12" s="11">
        <v>0.1512</v>
      </c>
      <c r="F12" s="12">
        <v>1.2466666666666675E-2</v>
      </c>
      <c r="G12" s="8"/>
      <c r="H12" s="9"/>
      <c r="I12" s="8"/>
      <c r="J12" s="18"/>
      <c r="K12" s="18"/>
      <c r="L12" s="18"/>
      <c r="M12" s="18"/>
      <c r="N12" s="18"/>
      <c r="O12" s="18"/>
      <c r="P12" s="18"/>
      <c r="Q12" s="8"/>
      <c r="R12" s="8"/>
    </row>
    <row r="13" spans="1:18" x14ac:dyDescent="0.2">
      <c r="A13" s="8"/>
      <c r="B13" s="19">
        <v>10</v>
      </c>
      <c r="C13">
        <v>2003</v>
      </c>
      <c r="D13" s="10">
        <v>0.26379259393966947</v>
      </c>
      <c r="E13" s="11">
        <v>3.8E-3</v>
      </c>
      <c r="F13" s="12">
        <v>1.276666666666665E-2</v>
      </c>
      <c r="G13" s="8"/>
      <c r="H13" s="9"/>
      <c r="I13" s="8"/>
      <c r="J13" s="18"/>
      <c r="K13" s="18"/>
      <c r="L13" s="18"/>
      <c r="M13" s="18"/>
      <c r="N13" s="18"/>
      <c r="O13" s="18"/>
      <c r="P13" s="18"/>
      <c r="Q13" s="8"/>
      <c r="R13" s="8"/>
    </row>
    <row r="14" spans="1:18" x14ac:dyDescent="0.2">
      <c r="A14" s="8"/>
      <c r="B14" s="19">
        <v>11</v>
      </c>
      <c r="C14">
        <v>2004</v>
      </c>
      <c r="D14" s="10">
        <v>8.9944330026710873E-2</v>
      </c>
      <c r="E14" s="11">
        <v>4.4900000000000002E-2</v>
      </c>
      <c r="F14" s="12">
        <v>0.03</v>
      </c>
      <c r="G14" s="8"/>
      <c r="H14" s="9"/>
      <c r="I14" s="8"/>
      <c r="J14" s="18"/>
      <c r="K14" s="58" t="s">
        <v>104</v>
      </c>
      <c r="L14" s="58"/>
      <c r="M14" s="58"/>
      <c r="N14" s="58"/>
      <c r="O14" s="58"/>
      <c r="P14" s="18"/>
      <c r="Q14" s="8"/>
      <c r="R14" s="8"/>
    </row>
    <row r="15" spans="1:18" x14ac:dyDescent="0.2">
      <c r="A15" s="8"/>
      <c r="B15" s="19">
        <v>12</v>
      </c>
      <c r="C15">
        <v>2005</v>
      </c>
      <c r="D15" s="10">
        <v>3.0010231698461842E-2</v>
      </c>
      <c r="E15" s="11">
        <v>2.87E-2</v>
      </c>
      <c r="F15" s="12">
        <v>4.8966666666666672E-2</v>
      </c>
      <c r="G15" s="8"/>
      <c r="H15" s="9"/>
      <c r="I15" s="8"/>
      <c r="J15" s="18"/>
      <c r="K15" s="58"/>
      <c r="L15" s="58"/>
      <c r="M15" s="58"/>
      <c r="N15" s="58"/>
      <c r="O15" s="58"/>
      <c r="P15" s="18"/>
      <c r="Q15" s="8"/>
      <c r="R15" s="8"/>
    </row>
    <row r="16" spans="1:18" x14ac:dyDescent="0.2">
      <c r="A16" s="8"/>
      <c r="B16" s="19">
        <v>13</v>
      </c>
      <c r="C16">
        <v>2006</v>
      </c>
      <c r="D16" s="10">
        <v>0.13619431382130753</v>
      </c>
      <c r="E16" s="11">
        <v>1.9599999999999999E-2</v>
      </c>
      <c r="F16" s="12">
        <v>5.3433333333333319E-2</v>
      </c>
      <c r="G16" s="8"/>
      <c r="H16" s="9"/>
      <c r="I16" s="8"/>
      <c r="J16" s="18"/>
      <c r="K16" s="58"/>
      <c r="L16" s="58"/>
      <c r="M16" s="58"/>
      <c r="N16" s="58"/>
      <c r="O16" s="58"/>
      <c r="P16" s="18"/>
      <c r="Q16" s="8"/>
      <c r="R16" s="8"/>
    </row>
    <row r="17" spans="1:18" x14ac:dyDescent="0.2">
      <c r="A17" s="8"/>
      <c r="B17" s="19">
        <v>14</v>
      </c>
      <c r="C17">
        <v>2007</v>
      </c>
      <c r="D17" s="10">
        <v>3.5295776633998521E-2</v>
      </c>
      <c r="E17" s="11">
        <v>0.1021</v>
      </c>
      <c r="F17" s="12">
        <v>3.5166666666666672E-2</v>
      </c>
      <c r="G17" s="8"/>
      <c r="H17" s="9"/>
      <c r="I17" s="8"/>
      <c r="J17" s="18"/>
      <c r="K17" s="58"/>
      <c r="L17" s="58"/>
      <c r="M17" s="58"/>
      <c r="N17" s="58"/>
      <c r="O17" s="58"/>
      <c r="P17" s="18"/>
      <c r="Q17" s="8"/>
      <c r="R17" s="8"/>
    </row>
    <row r="18" spans="1:18" x14ac:dyDescent="0.2">
      <c r="A18" s="8"/>
      <c r="B18" s="19">
        <v>15</v>
      </c>
      <c r="C18">
        <v>2008</v>
      </c>
      <c r="D18" s="10">
        <v>-0.38485793674575708</v>
      </c>
      <c r="E18" s="11">
        <v>0.20100000000000001</v>
      </c>
      <c r="F18" s="12">
        <v>1.2041666666666666E-2</v>
      </c>
      <c r="G18" s="8"/>
      <c r="H18" s="9"/>
      <c r="I18" s="8"/>
      <c r="J18" s="18"/>
      <c r="K18" s="58"/>
      <c r="L18" s="58"/>
      <c r="M18" s="58"/>
      <c r="N18" s="58"/>
      <c r="O18" s="58"/>
      <c r="P18" s="18"/>
      <c r="Q18" s="8"/>
      <c r="R18" s="8"/>
    </row>
    <row r="19" spans="1:18" x14ac:dyDescent="0.2">
      <c r="A19" s="8"/>
      <c r="B19" s="19">
        <v>16</v>
      </c>
      <c r="C19">
        <v>2009</v>
      </c>
      <c r="D19" s="10">
        <v>0.23454193191253792</v>
      </c>
      <c r="E19" s="11">
        <v>-0.11119999999999999</v>
      </c>
      <c r="F19" s="12">
        <v>2.9749999999999998E-3</v>
      </c>
      <c r="G19" s="8"/>
      <c r="H19" s="9"/>
      <c r="I19" s="8"/>
      <c r="J19" s="18"/>
      <c r="K19" s="58"/>
      <c r="L19" s="58"/>
      <c r="M19" s="58"/>
      <c r="N19" s="58"/>
      <c r="O19" s="58"/>
      <c r="P19" s="18"/>
      <c r="Q19" s="8"/>
      <c r="R19" s="8"/>
    </row>
    <row r="20" spans="1:18" x14ac:dyDescent="0.2">
      <c r="A20" s="8"/>
      <c r="B20" s="19">
        <v>17</v>
      </c>
      <c r="C20">
        <v>2010</v>
      </c>
      <c r="D20" s="10">
        <v>0.12782710070845682</v>
      </c>
      <c r="E20" s="11">
        <v>8.4599999999999995E-2</v>
      </c>
      <c r="F20" s="12">
        <v>2.6750000000000003E-3</v>
      </c>
      <c r="G20" s="8"/>
      <c r="H20" s="9"/>
      <c r="I20" s="8"/>
      <c r="J20" s="18"/>
      <c r="K20" s="58"/>
      <c r="L20" s="58"/>
      <c r="M20" s="58"/>
      <c r="N20" s="58"/>
      <c r="O20" s="58"/>
      <c r="P20" s="18"/>
      <c r="Q20" s="8"/>
      <c r="R20" s="8"/>
    </row>
    <row r="21" spans="1:18" x14ac:dyDescent="0.2">
      <c r="A21" s="8"/>
      <c r="B21" s="19">
        <v>18</v>
      </c>
      <c r="C21">
        <v>2011</v>
      </c>
      <c r="D21" s="10">
        <v>-3.1805604147616684E-5</v>
      </c>
      <c r="E21" s="11">
        <v>0.16039999999999999</v>
      </c>
      <c r="F21" s="12">
        <v>3.3E-3</v>
      </c>
      <c r="G21" s="8"/>
      <c r="H21" s="9"/>
      <c r="I21" s="8"/>
      <c r="J21" s="18"/>
      <c r="K21" s="58"/>
      <c r="L21" s="58"/>
      <c r="M21" s="58"/>
      <c r="N21" s="58"/>
      <c r="O21" s="58"/>
      <c r="P21" s="18"/>
      <c r="Q21" s="8"/>
      <c r="R21" s="8"/>
    </row>
    <row r="22" spans="1:18" x14ac:dyDescent="0.2">
      <c r="A22" s="8"/>
      <c r="B22" s="19">
        <v>19</v>
      </c>
      <c r="C22">
        <v>2012</v>
      </c>
      <c r="D22" s="10">
        <v>0.13405693384223927</v>
      </c>
      <c r="E22" s="11">
        <v>2.9700000000000001E-2</v>
      </c>
      <c r="F22" s="12">
        <v>1.9333333333333325E-3</v>
      </c>
      <c r="G22" s="8"/>
      <c r="H22" s="9"/>
      <c r="I22" s="8"/>
      <c r="J22" s="18"/>
      <c r="K22" s="58"/>
      <c r="L22" s="58"/>
      <c r="M22" s="58"/>
      <c r="N22" s="58"/>
      <c r="O22" s="58"/>
      <c r="P22" s="18"/>
      <c r="Q22" s="8"/>
      <c r="R22" s="8"/>
    </row>
    <row r="23" spans="1:18" x14ac:dyDescent="0.2">
      <c r="A23" s="8"/>
      <c r="B23" s="19">
        <v>20</v>
      </c>
      <c r="C23">
        <v>2013</v>
      </c>
      <c r="D23" s="10">
        <v>0.29601245275874866</v>
      </c>
      <c r="E23" s="11">
        <v>-9.0999999999999998E-2</v>
      </c>
      <c r="F23" s="12">
        <v>1.225E-3</v>
      </c>
      <c r="G23" s="8"/>
      <c r="H23" s="9"/>
      <c r="I23" s="8"/>
      <c r="J23" s="18"/>
      <c r="K23" s="58"/>
      <c r="L23" s="58"/>
      <c r="M23" s="58"/>
      <c r="N23" s="58"/>
      <c r="O23" s="58"/>
      <c r="P23" s="18"/>
      <c r="Q23" s="8"/>
      <c r="R23" s="8"/>
    </row>
    <row r="24" spans="1:18" x14ac:dyDescent="0.2">
      <c r="A24" s="8"/>
      <c r="B24" s="19">
        <v>21</v>
      </c>
      <c r="C24">
        <v>2014</v>
      </c>
      <c r="D24" s="10">
        <v>0.11390638187366098</v>
      </c>
      <c r="E24" s="11">
        <v>0.1075</v>
      </c>
      <c r="F24" s="12">
        <v>1.6916666666666649E-3</v>
      </c>
      <c r="G24" s="8"/>
      <c r="H24" s="9"/>
      <c r="I24" s="8"/>
      <c r="J24" s="18"/>
      <c r="K24" s="58"/>
      <c r="L24" s="58"/>
      <c r="M24" s="58"/>
      <c r="N24" s="58"/>
      <c r="O24" s="58"/>
      <c r="P24" s="18"/>
      <c r="Q24" s="8"/>
      <c r="R24" s="8"/>
    </row>
    <row r="25" spans="1:18" x14ac:dyDescent="0.2">
      <c r="A25" s="8"/>
      <c r="B25" s="19">
        <v>22</v>
      </c>
      <c r="C25">
        <v>2015</v>
      </c>
      <c r="D25" s="10">
        <v>-7.26601583369757E-3</v>
      </c>
      <c r="E25" s="11">
        <v>1.2800000000000001E-2</v>
      </c>
      <c r="F25" s="12">
        <v>5.4333333333333326E-3</v>
      </c>
      <c r="G25" s="8"/>
      <c r="H25" s="9"/>
      <c r="I25" s="8"/>
      <c r="J25" s="18"/>
      <c r="K25" s="18"/>
      <c r="L25" s="18"/>
      <c r="M25" s="18"/>
      <c r="N25" s="18"/>
      <c r="O25" s="18"/>
      <c r="P25" s="18"/>
      <c r="Q25" s="8"/>
      <c r="R25" s="8"/>
    </row>
    <row r="26" spans="1:18" x14ac:dyDescent="0.2">
      <c r="A26" s="8"/>
      <c r="B26" s="19">
        <v>23</v>
      </c>
      <c r="C26">
        <v>2016</v>
      </c>
      <c r="D26" s="10">
        <v>9.5350157049619799E-2</v>
      </c>
      <c r="E26" s="11">
        <v>6.8999999999999999E-3</v>
      </c>
      <c r="F26" s="12">
        <v>1.0008333333333331E-2</v>
      </c>
      <c r="G26" s="8"/>
      <c r="H26" s="9"/>
      <c r="I26" s="8"/>
      <c r="J26" s="18"/>
      <c r="K26" s="18"/>
      <c r="L26" s="18"/>
      <c r="M26" s="18"/>
      <c r="N26" s="18"/>
      <c r="O26" s="18"/>
      <c r="P26" s="18"/>
      <c r="Q26" s="8"/>
      <c r="R26" s="8"/>
    </row>
    <row r="27" spans="1:18" x14ac:dyDescent="0.2">
      <c r="A27" s="8"/>
      <c r="B27" s="19">
        <v>24</v>
      </c>
      <c r="C27">
        <v>2017</v>
      </c>
      <c r="D27" s="10">
        <v>0.19419964892376829</v>
      </c>
      <c r="E27" s="11">
        <v>2.8000000000000001E-2</v>
      </c>
      <c r="F27" s="12">
        <v>1.8966666666666649E-2</v>
      </c>
      <c r="G27" s="8"/>
      <c r="H27" s="9"/>
      <c r="I27" s="8"/>
      <c r="J27" s="8"/>
      <c r="K27" s="8"/>
      <c r="L27" s="8"/>
      <c r="M27" s="8"/>
      <c r="N27" s="8"/>
      <c r="O27" s="8"/>
      <c r="P27" s="8"/>
      <c r="Q27" s="8"/>
      <c r="R27" s="8"/>
    </row>
    <row r="28" spans="1:18" x14ac:dyDescent="0.2">
      <c r="A28" s="8"/>
      <c r="B28" s="19">
        <v>25</v>
      </c>
      <c r="C28">
        <v>2018</v>
      </c>
      <c r="D28" s="10">
        <v>-6.2372597349650949E-2</v>
      </c>
      <c r="E28" s="11">
        <v>-2.0000000000000001E-4</v>
      </c>
      <c r="F28" s="12">
        <v>2.3916666666666652E-2</v>
      </c>
      <c r="G28" s="8"/>
      <c r="H28" s="9"/>
      <c r="I28" s="8"/>
      <c r="J28" s="8"/>
      <c r="K28" s="8"/>
      <c r="L28" s="8"/>
      <c r="M28" s="8"/>
      <c r="N28" s="8"/>
      <c r="O28" s="8"/>
      <c r="P28" s="8"/>
      <c r="Q28" s="8"/>
      <c r="R28" s="8"/>
    </row>
    <row r="29" spans="1:18" x14ac:dyDescent="0.2">
      <c r="A29" s="8"/>
      <c r="B29" s="19">
        <v>26</v>
      </c>
      <c r="C29">
        <v>2019</v>
      </c>
      <c r="D29" s="10">
        <v>0.28878074077028959</v>
      </c>
      <c r="E29" s="11">
        <v>9.64E-2</v>
      </c>
      <c r="F29" s="12">
        <v>9.1791666666666567E-3</v>
      </c>
      <c r="G29" s="8"/>
      <c r="H29" s="9"/>
      <c r="I29" s="8"/>
      <c r="J29" s="8"/>
      <c r="K29" s="8"/>
      <c r="L29" s="8"/>
      <c r="M29" s="8"/>
      <c r="N29" s="8"/>
      <c r="O29" s="8"/>
      <c r="P29" s="8"/>
      <c r="Q29" s="8"/>
      <c r="R29" s="8"/>
    </row>
    <row r="30" spans="1:18" x14ac:dyDescent="0.2">
      <c r="A30" s="8"/>
      <c r="B30" s="19">
        <v>27</v>
      </c>
      <c r="C30">
        <v>2020</v>
      </c>
      <c r="D30" s="10">
        <v>0.16258921994069531</v>
      </c>
      <c r="E30" s="11">
        <v>0.1133</v>
      </c>
      <c r="F30" s="12">
        <v>1.1666666666666674E-3</v>
      </c>
      <c r="G30" s="8"/>
      <c r="H30" s="9"/>
      <c r="I30" s="8"/>
      <c r="J30" s="8"/>
      <c r="K30" s="8"/>
      <c r="L30" s="8"/>
      <c r="M30" s="8"/>
      <c r="N30" s="8"/>
      <c r="O30" s="8"/>
      <c r="P30" s="8"/>
      <c r="Q30" s="8"/>
      <c r="R30" s="8"/>
    </row>
    <row r="31" spans="1:18" x14ac:dyDescent="0.2">
      <c r="A31" s="8"/>
      <c r="B31" s="19">
        <v>28</v>
      </c>
      <c r="C31">
        <v>2021</v>
      </c>
      <c r="D31" s="10">
        <v>0.268927362908572</v>
      </c>
      <c r="E31" s="11">
        <v>-4.4200000000000003E-2</v>
      </c>
      <c r="F31" s="12">
        <v>1.1941666666666659E-2</v>
      </c>
      <c r="G31" s="8"/>
      <c r="H31" s="9"/>
      <c r="I31" s="8"/>
      <c r="J31" s="8"/>
      <c r="K31" s="8"/>
      <c r="L31" s="8"/>
      <c r="M31" s="8"/>
      <c r="N31" s="8"/>
      <c r="O31" s="8"/>
      <c r="P31" s="8"/>
      <c r="Q31" s="8"/>
      <c r="R31" s="8"/>
    </row>
    <row r="32" spans="1:18" x14ac:dyDescent="0.2">
      <c r="A32" s="8"/>
      <c r="B32" s="19">
        <v>29</v>
      </c>
      <c r="C32">
        <v>2022</v>
      </c>
      <c r="D32" s="10">
        <v>-0.19442824232404154</v>
      </c>
      <c r="E32" s="11">
        <v>-0.17829999999999999</v>
      </c>
      <c r="F32" s="12">
        <v>4.8966666666666644E-2</v>
      </c>
      <c r="G32" s="8"/>
      <c r="H32" s="9"/>
      <c r="I32" s="8"/>
      <c r="J32" s="8"/>
      <c r="K32" s="8"/>
      <c r="L32" s="8"/>
      <c r="M32" s="8"/>
      <c r="N32" s="8"/>
      <c r="O32" s="8"/>
      <c r="P32" s="8"/>
      <c r="Q32" s="8"/>
      <c r="R32" s="8"/>
    </row>
    <row r="33" spans="1:18" x14ac:dyDescent="0.2">
      <c r="A33" s="8"/>
      <c r="B33" s="19">
        <v>30</v>
      </c>
      <c r="C33">
        <v>2023</v>
      </c>
      <c r="D33" s="10">
        <v>0.24230498762859742</v>
      </c>
      <c r="E33" s="11">
        <v>3.8800000000000001E-2</v>
      </c>
      <c r="F33" s="12">
        <v>5.3966666666666697E-2</v>
      </c>
      <c r="G33" s="8"/>
      <c r="H33" s="9"/>
      <c r="I33" s="8"/>
      <c r="J33" s="8"/>
      <c r="K33" s="8"/>
      <c r="L33" s="8"/>
      <c r="M33" s="8"/>
      <c r="N33" s="8"/>
      <c r="O33" s="8"/>
      <c r="P33" s="8"/>
      <c r="Q33" s="8"/>
      <c r="R33" s="8"/>
    </row>
    <row r="34" spans="1:18" x14ac:dyDescent="0.2">
      <c r="A34" s="8"/>
      <c r="B34" s="8"/>
      <c r="C34" s="8"/>
      <c r="D34" s="13"/>
      <c r="E34" s="13"/>
      <c r="F34" s="13"/>
      <c r="G34" s="8"/>
      <c r="H34" s="9"/>
      <c r="I34" s="8"/>
      <c r="J34" s="8"/>
      <c r="K34" s="8"/>
      <c r="L34" s="8"/>
      <c r="M34" s="8"/>
      <c r="N34" s="8"/>
      <c r="O34" s="8"/>
      <c r="P34" s="8"/>
      <c r="Q34" s="8"/>
      <c r="R34" s="8"/>
    </row>
    <row r="35" spans="1:18" x14ac:dyDescent="0.2">
      <c r="A35" s="8"/>
      <c r="B35" s="54" t="s">
        <v>83</v>
      </c>
      <c r="D35" s="55">
        <f>AVERAGE(D3:D33)</f>
        <v>9.5813872875365108E-2</v>
      </c>
      <c r="E35" s="55">
        <f>AVERAGE(E3:E33)</f>
        <v>4.8516129032258062E-2</v>
      </c>
      <c r="F35" s="57">
        <f>AVERAGE(F3:F33)</f>
        <v>2.681115591397849E-2</v>
      </c>
      <c r="G35" s="8"/>
      <c r="H35" s="9"/>
      <c r="I35" s="8"/>
      <c r="J35" s="8"/>
      <c r="K35" s="8"/>
      <c r="L35" s="8"/>
      <c r="M35" s="8"/>
      <c r="N35" s="8"/>
      <c r="O35" s="8"/>
      <c r="P35" s="8"/>
      <c r="Q35" s="8"/>
      <c r="R35" s="8"/>
    </row>
    <row r="36" spans="1:18" x14ac:dyDescent="0.2">
      <c r="A36" s="8"/>
      <c r="B36" s="54" t="s">
        <v>6</v>
      </c>
      <c r="D36" s="57">
        <f>_xlfn.STDEV.P(D3:D33)</f>
        <v>0.17331204143101184</v>
      </c>
      <c r="E36" s="57">
        <f>_xlfn.STDEV.P(E3:E33)</f>
        <v>9.5055111677296703E-2</v>
      </c>
      <c r="F36" s="57">
        <f>_xlfn.STDEV.P(F3:F33)</f>
        <v>2.1438587830093433E-2</v>
      </c>
      <c r="G36" s="8"/>
      <c r="H36" s="9"/>
      <c r="I36" s="8"/>
      <c r="J36" s="8"/>
      <c r="K36" s="8"/>
      <c r="L36" s="8"/>
      <c r="M36" s="8"/>
      <c r="N36" s="8"/>
      <c r="O36" s="8"/>
      <c r="P36" s="8"/>
      <c r="Q36" s="8"/>
      <c r="R36" s="8"/>
    </row>
    <row r="37" spans="1:18" x14ac:dyDescent="0.2">
      <c r="B37" s="54" t="s">
        <v>84</v>
      </c>
      <c r="D37" s="55">
        <f>MEDIAN(D3:D33)</f>
        <v>0.12782710070845682</v>
      </c>
      <c r="E37" s="55">
        <f>MEDIAN(E3:E33)</f>
        <v>3.8800000000000001E-2</v>
      </c>
      <c r="F37" s="55">
        <f>MEDIAN(F3:F33)</f>
        <v>1.8966666666666649E-2</v>
      </c>
      <c r="L37" s="8"/>
      <c r="M37" s="8"/>
      <c r="N37" s="8"/>
      <c r="O37" s="8"/>
      <c r="P37" s="8"/>
      <c r="Q37" s="8"/>
      <c r="R37" s="8"/>
    </row>
    <row r="38" spans="1:18" x14ac:dyDescent="0.2">
      <c r="B38" s="54" t="s">
        <v>101</v>
      </c>
      <c r="D38">
        <f>KURT(D3:D33)</f>
        <v>0.47290011725803049</v>
      </c>
      <c r="E38">
        <f t="shared" ref="E38:F38" si="0">KURT(E3:E33)</f>
        <v>-0.15974772058893194</v>
      </c>
      <c r="F38">
        <f t="shared" si="0"/>
        <v>-1.5936042553992149</v>
      </c>
      <c r="G38" s="1"/>
    </row>
    <row r="39" spans="1:18" ht="19" x14ac:dyDescent="0.25">
      <c r="A39" s="30" t="s">
        <v>45</v>
      </c>
      <c r="G39" s="1"/>
    </row>
    <row r="40" spans="1:18" x14ac:dyDescent="0.2">
      <c r="G40" s="1"/>
    </row>
    <row r="41" spans="1:18" x14ac:dyDescent="0.2">
      <c r="G41" s="1"/>
    </row>
    <row r="42" spans="1:18" x14ac:dyDescent="0.2">
      <c r="G42" s="1"/>
    </row>
    <row r="43" spans="1:18" x14ac:dyDescent="0.2">
      <c r="G43" s="1"/>
    </row>
    <row r="44" spans="1:18" x14ac:dyDescent="0.2">
      <c r="G44" s="1"/>
    </row>
    <row r="45" spans="1:18" x14ac:dyDescent="0.2">
      <c r="G45" s="1"/>
    </row>
    <row r="46" spans="1:18" x14ac:dyDescent="0.2">
      <c r="G46" s="1"/>
    </row>
    <row r="47" spans="1:18" x14ac:dyDescent="0.2">
      <c r="G47" s="1"/>
    </row>
    <row r="48" spans="1:18" x14ac:dyDescent="0.2">
      <c r="G48" s="1"/>
    </row>
    <row r="49" spans="1:7" x14ac:dyDescent="0.2">
      <c r="G49" s="1"/>
    </row>
    <row r="50" spans="1:7" x14ac:dyDescent="0.2">
      <c r="G50" s="1"/>
    </row>
    <row r="51" spans="1:7" x14ac:dyDescent="0.2">
      <c r="G51" s="1"/>
    </row>
    <row r="52" spans="1:7" x14ac:dyDescent="0.2">
      <c r="G52" s="1"/>
    </row>
    <row r="53" spans="1:7" x14ac:dyDescent="0.2">
      <c r="G53" s="1"/>
    </row>
    <row r="54" spans="1:7" x14ac:dyDescent="0.2">
      <c r="G54" s="1"/>
    </row>
    <row r="55" spans="1:7" x14ac:dyDescent="0.2">
      <c r="G55" s="1"/>
    </row>
    <row r="56" spans="1:7" x14ac:dyDescent="0.2">
      <c r="G56" s="1"/>
    </row>
    <row r="57" spans="1:7" x14ac:dyDescent="0.2">
      <c r="G57" s="1"/>
    </row>
    <row r="58" spans="1:7" x14ac:dyDescent="0.2">
      <c r="G58" s="1"/>
    </row>
    <row r="59" spans="1:7" x14ac:dyDescent="0.2">
      <c r="G59" s="1"/>
    </row>
    <row r="60" spans="1:7" x14ac:dyDescent="0.2">
      <c r="G60" s="1"/>
    </row>
    <row r="61" spans="1:7" x14ac:dyDescent="0.2">
      <c r="G61" s="1"/>
    </row>
    <row r="62" spans="1:7" ht="19" x14ac:dyDescent="0.25">
      <c r="A62" s="30" t="s">
        <v>85</v>
      </c>
      <c r="G62" s="1"/>
    </row>
    <row r="63" spans="1:7" x14ac:dyDescent="0.2">
      <c r="G63" s="1"/>
    </row>
    <row r="64" spans="1:7" x14ac:dyDescent="0.2">
      <c r="G64" s="1"/>
    </row>
    <row r="65" spans="7:7" x14ac:dyDescent="0.2">
      <c r="G65" s="1"/>
    </row>
    <row r="66" spans="7:7" x14ac:dyDescent="0.2">
      <c r="G66" s="1"/>
    </row>
    <row r="67" spans="7:7" x14ac:dyDescent="0.2">
      <c r="G67" s="1"/>
    </row>
    <row r="68" spans="7:7" x14ac:dyDescent="0.2">
      <c r="G68" s="1"/>
    </row>
    <row r="69" spans="7:7" x14ac:dyDescent="0.2">
      <c r="G69" s="1"/>
    </row>
    <row r="70" spans="7:7" x14ac:dyDescent="0.2">
      <c r="G70" s="1"/>
    </row>
    <row r="71" spans="7:7" x14ac:dyDescent="0.2">
      <c r="G71" s="1"/>
    </row>
    <row r="72" spans="7:7" x14ac:dyDescent="0.2">
      <c r="G72" s="1"/>
    </row>
    <row r="73" spans="7:7" x14ac:dyDescent="0.2">
      <c r="G73" s="1"/>
    </row>
    <row r="74" spans="7:7" x14ac:dyDescent="0.2">
      <c r="G74" s="1"/>
    </row>
    <row r="75" spans="7:7" x14ac:dyDescent="0.2">
      <c r="G75" s="1"/>
    </row>
    <row r="76" spans="7:7" x14ac:dyDescent="0.2">
      <c r="G76" s="1"/>
    </row>
    <row r="77" spans="7:7" x14ac:dyDescent="0.2">
      <c r="G77" s="1"/>
    </row>
    <row r="78" spans="7:7" x14ac:dyDescent="0.2">
      <c r="G78" s="1"/>
    </row>
    <row r="79" spans="7:7" x14ac:dyDescent="0.2">
      <c r="G79" s="1"/>
    </row>
    <row r="80" spans="7:7" x14ac:dyDescent="0.2">
      <c r="G80" s="1"/>
    </row>
    <row r="81" spans="1:7" x14ac:dyDescent="0.2">
      <c r="G81" s="1"/>
    </row>
    <row r="82" spans="1:7" x14ac:dyDescent="0.2">
      <c r="G82" s="1"/>
    </row>
    <row r="83" spans="1:7" x14ac:dyDescent="0.2">
      <c r="G83" s="1"/>
    </row>
    <row r="84" spans="1:7" x14ac:dyDescent="0.2">
      <c r="G84" s="1"/>
    </row>
    <row r="85" spans="1:7" x14ac:dyDescent="0.2">
      <c r="G85" s="1"/>
    </row>
    <row r="86" spans="1:7" ht="19" x14ac:dyDescent="0.25">
      <c r="A86" s="30" t="s">
        <v>86</v>
      </c>
      <c r="G86" s="1"/>
    </row>
    <row r="87" spans="1:7" x14ac:dyDescent="0.2">
      <c r="G87" s="1"/>
    </row>
    <row r="88" spans="1:7" x14ac:dyDescent="0.2">
      <c r="G88" s="1"/>
    </row>
    <row r="89" spans="1:7" x14ac:dyDescent="0.2">
      <c r="G89" s="1"/>
    </row>
    <row r="90" spans="1:7" x14ac:dyDescent="0.2">
      <c r="G90" s="1"/>
    </row>
    <row r="91" spans="1:7" x14ac:dyDescent="0.2">
      <c r="G91" s="1"/>
    </row>
    <row r="92" spans="1:7" x14ac:dyDescent="0.2">
      <c r="G92" s="1"/>
    </row>
    <row r="93" spans="1:7" x14ac:dyDescent="0.2">
      <c r="G93" s="1"/>
    </row>
    <row r="94" spans="1:7" x14ac:dyDescent="0.2">
      <c r="G94" s="1"/>
    </row>
    <row r="95" spans="1:7" x14ac:dyDescent="0.2">
      <c r="G95" s="1"/>
    </row>
    <row r="96" spans="1:7" x14ac:dyDescent="0.2">
      <c r="G96" s="1"/>
    </row>
    <row r="97" spans="7:7" x14ac:dyDescent="0.2">
      <c r="G97" s="1"/>
    </row>
    <row r="98" spans="7:7" x14ac:dyDescent="0.2">
      <c r="G98" s="1"/>
    </row>
    <row r="99" spans="7:7" x14ac:dyDescent="0.2">
      <c r="G99" s="1"/>
    </row>
    <row r="100" spans="7:7" x14ac:dyDescent="0.2">
      <c r="G100" s="1"/>
    </row>
  </sheetData>
  <mergeCells count="1">
    <mergeCell ref="K14:O24"/>
  </mergeCells>
  <phoneticPr fontId="6" type="noConversion"/>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1157E-ADEC-FD44-9BBB-7B3748187ACC}">
  <dimension ref="A1:K88"/>
  <sheetViews>
    <sheetView workbookViewId="0">
      <selection activeCell="L8" sqref="L8"/>
    </sheetView>
  </sheetViews>
  <sheetFormatPr baseColWidth="10" defaultRowHeight="15" x14ac:dyDescent="0.2"/>
  <cols>
    <col min="1" max="1" width="13.5" bestFit="1" customWidth="1"/>
    <col min="3" max="3" width="13.5" bestFit="1" customWidth="1"/>
    <col min="4" max="4" width="13.33203125" bestFit="1" customWidth="1"/>
    <col min="7" max="7" width="13.6640625" bestFit="1" customWidth="1"/>
    <col min="8" max="8" width="14.1640625" bestFit="1" customWidth="1"/>
    <col min="9" max="9" width="16.5" bestFit="1" customWidth="1"/>
  </cols>
  <sheetData>
    <row r="1" spans="1:11" x14ac:dyDescent="0.2">
      <c r="B1" s="54" t="s">
        <v>93</v>
      </c>
      <c r="C1" s="54" t="s">
        <v>94</v>
      </c>
      <c r="D1" s="54" t="s">
        <v>95</v>
      </c>
      <c r="F1" s="54" t="s">
        <v>102</v>
      </c>
      <c r="I1" t="s">
        <v>109</v>
      </c>
    </row>
    <row r="2" spans="1:11" x14ac:dyDescent="0.2">
      <c r="A2" s="19">
        <v>0</v>
      </c>
      <c r="B2" s="52">
        <f ca="1">$B$38+$B$39*_xlfn.T.INV(RAND(),5)</f>
        <v>-5.8604925025397187E-2</v>
      </c>
      <c r="C2" s="37">
        <f ca="1">_xlfn.NORM.INV(RAND(),C$38,C$39)</f>
        <v>-2.7329176374315298E-2</v>
      </c>
      <c r="D2" s="59">
        <v>2.681115591397849E-2</v>
      </c>
      <c r="F2">
        <v>1</v>
      </c>
      <c r="I2" s="52">
        <f ca="1">_xlfn.NORM.INV(RAND(),$B$38,$B$39)</f>
        <v>-2.8490888000919895E-2</v>
      </c>
    </row>
    <row r="3" spans="1:11" x14ac:dyDescent="0.2">
      <c r="A3" s="19">
        <v>1</v>
      </c>
      <c r="B3" s="52">
        <f t="shared" ref="B3:B32" ca="1" si="0">$B$38+$B$39*_xlfn.T.INV(RAND(),5)</f>
        <v>0.17263543782223348</v>
      </c>
      <c r="C3" s="37">
        <f t="shared" ref="C3:D32" ca="1" si="1">_xlfn.NORM.INV(RAND(),C$38,C$39)</f>
        <v>-5.8526227559043409E-2</v>
      </c>
      <c r="D3" s="59">
        <f ca="1">MAX(0, MIN(0.1, D2 + F3 * 0.002 + (RAND()-0.5)*0.003))</f>
        <v>2.8632701112348346E-2</v>
      </c>
      <c r="F3">
        <f ca="1">IF(RAND()&lt;0.2, -F2, F2)</f>
        <v>1</v>
      </c>
      <c r="I3" s="52">
        <f t="shared" ref="I3:I32" ca="1" si="2">_xlfn.NORM.INV(RAND(),$B$38,$B$39)</f>
        <v>0.11990582008928333</v>
      </c>
      <c r="J3" s="54"/>
      <c r="K3" s="54"/>
    </row>
    <row r="4" spans="1:11" x14ac:dyDescent="0.2">
      <c r="A4" s="19">
        <v>2</v>
      </c>
      <c r="B4" s="52">
        <f t="shared" ca="1" si="0"/>
        <v>0.11426279331937417</v>
      </c>
      <c r="C4" s="37">
        <f t="shared" ca="1" si="1"/>
        <v>0.11514823801464608</v>
      </c>
      <c r="D4" s="59">
        <f t="shared" ref="D4:D32" ca="1" si="3">MAX(0, MIN(0.1, D3 + F4 * 0.002 + (RAND()-0.5)*0.003))</f>
        <v>3.0485496312924163E-2</v>
      </c>
      <c r="F4">
        <f t="shared" ref="F4:F32" ca="1" si="4">IF(RAND()&lt;0.2, -F3, F3)</f>
        <v>1</v>
      </c>
      <c r="I4" s="52">
        <f t="shared" ca="1" si="2"/>
        <v>0.1475285399111147</v>
      </c>
    </row>
    <row r="5" spans="1:11" x14ac:dyDescent="0.2">
      <c r="A5" s="19">
        <v>3</v>
      </c>
      <c r="B5" s="52">
        <f t="shared" ca="1" si="0"/>
        <v>4.4682448812277328E-2</v>
      </c>
      <c r="C5" s="37">
        <f t="shared" ca="1" si="1"/>
        <v>-4.706363147796909E-2</v>
      </c>
      <c r="D5" s="59">
        <f t="shared" ca="1" si="3"/>
        <v>2.83539362964964E-2</v>
      </c>
      <c r="F5">
        <f t="shared" ca="1" si="4"/>
        <v>-1</v>
      </c>
      <c r="I5" s="52">
        <f t="shared" ca="1" si="2"/>
        <v>8.3884364412064663E-2</v>
      </c>
    </row>
    <row r="6" spans="1:11" x14ac:dyDescent="0.2">
      <c r="A6" s="19">
        <v>4</v>
      </c>
      <c r="B6" s="52">
        <f t="shared" ca="1" si="0"/>
        <v>7.8727598933188675E-2</v>
      </c>
      <c r="C6" s="37">
        <f t="shared" ca="1" si="1"/>
        <v>5.0987260750351288E-3</v>
      </c>
      <c r="D6" s="59">
        <f t="shared" ca="1" si="3"/>
        <v>2.7317281386435181E-2</v>
      </c>
      <c r="F6">
        <f t="shared" ca="1" si="4"/>
        <v>-1</v>
      </c>
      <c r="I6" s="52">
        <f t="shared" ca="1" si="2"/>
        <v>6.2011045121338738E-2</v>
      </c>
    </row>
    <row r="7" spans="1:11" x14ac:dyDescent="0.2">
      <c r="A7" s="19">
        <v>5</v>
      </c>
      <c r="B7" s="52">
        <f t="shared" ca="1" si="0"/>
        <v>0.46440977499984903</v>
      </c>
      <c r="C7" s="37">
        <f t="shared" ca="1" si="1"/>
        <v>4.5441913934503322E-2</v>
      </c>
      <c r="D7" s="59">
        <f t="shared" ca="1" si="3"/>
        <v>2.6489808501918313E-2</v>
      </c>
      <c r="F7">
        <f t="shared" ca="1" si="4"/>
        <v>-1</v>
      </c>
      <c r="I7" s="52">
        <f t="shared" ca="1" si="2"/>
        <v>2.8689385814549898E-2</v>
      </c>
    </row>
    <row r="8" spans="1:11" x14ac:dyDescent="0.2">
      <c r="A8" s="19">
        <v>6</v>
      </c>
      <c r="B8" s="52">
        <f t="shared" ca="1" si="0"/>
        <v>9.6951275176765217E-2</v>
      </c>
      <c r="C8" s="37">
        <f t="shared" ca="1" si="1"/>
        <v>0.14241788803263047</v>
      </c>
      <c r="D8" s="59">
        <f t="shared" ca="1" si="3"/>
        <v>2.5778307122818263E-2</v>
      </c>
      <c r="F8">
        <f t="shared" ca="1" si="4"/>
        <v>-1</v>
      </c>
      <c r="I8" s="52">
        <f t="shared" ca="1" si="2"/>
        <v>0.33880715456115484</v>
      </c>
    </row>
    <row r="9" spans="1:11" x14ac:dyDescent="0.2">
      <c r="A9" s="19">
        <v>7</v>
      </c>
      <c r="B9" s="52">
        <f t="shared" ca="1" si="0"/>
        <v>0.31212917875052643</v>
      </c>
      <c r="C9" s="37">
        <f t="shared" ca="1" si="1"/>
        <v>-0.23372376688002705</v>
      </c>
      <c r="D9" s="59">
        <f t="shared" ca="1" si="3"/>
        <v>2.8758842604449279E-2</v>
      </c>
      <c r="F9">
        <f t="shared" ca="1" si="4"/>
        <v>1</v>
      </c>
      <c r="I9" s="52">
        <f t="shared" ca="1" si="2"/>
        <v>0.21368170179096491</v>
      </c>
    </row>
    <row r="10" spans="1:11" x14ac:dyDescent="0.2">
      <c r="A10" s="19">
        <v>8</v>
      </c>
      <c r="B10" s="52">
        <f t="shared" ca="1" si="0"/>
        <v>-1.0073901856682291E-2</v>
      </c>
      <c r="C10" s="37">
        <f t="shared" ca="1" si="1"/>
        <v>7.5433211236142383E-2</v>
      </c>
      <c r="D10" s="59">
        <f t="shared" ca="1" si="3"/>
        <v>2.9647608119282055E-2</v>
      </c>
      <c r="F10">
        <f t="shared" ca="1" si="4"/>
        <v>1</v>
      </c>
      <c r="I10" s="52">
        <f t="shared" ca="1" si="2"/>
        <v>0.11369425558970511</v>
      </c>
    </row>
    <row r="11" spans="1:11" x14ac:dyDescent="0.2">
      <c r="A11" s="19">
        <v>9</v>
      </c>
      <c r="B11" s="52">
        <f t="shared" ca="1" si="0"/>
        <v>7.2435638035799277E-2</v>
      </c>
      <c r="C11" s="37">
        <f t="shared" ca="1" si="1"/>
        <v>0.10944497356483641</v>
      </c>
      <c r="D11" s="59">
        <f t="shared" ca="1" si="3"/>
        <v>3.2075776940800917E-2</v>
      </c>
      <c r="F11">
        <f t="shared" ca="1" si="4"/>
        <v>1</v>
      </c>
      <c r="I11" s="52">
        <f t="shared" ca="1" si="2"/>
        <v>5.2300962469866111E-2</v>
      </c>
    </row>
    <row r="12" spans="1:11" x14ac:dyDescent="0.2">
      <c r="A12" s="19">
        <v>10</v>
      </c>
      <c r="B12" s="52">
        <f t="shared" ca="1" si="0"/>
        <v>0.16417562663145563</v>
      </c>
      <c r="C12" s="37">
        <f t="shared" ca="1" si="1"/>
        <v>-6.435079042436849E-2</v>
      </c>
      <c r="D12" s="59">
        <f t="shared" ca="1" si="3"/>
        <v>3.3304262377104724E-2</v>
      </c>
      <c r="F12">
        <f t="shared" ca="1" si="4"/>
        <v>1</v>
      </c>
      <c r="I12" s="52">
        <f t="shared" ca="1" si="2"/>
        <v>0.21873804574585437</v>
      </c>
    </row>
    <row r="13" spans="1:11" x14ac:dyDescent="0.2">
      <c r="A13" s="19">
        <v>11</v>
      </c>
      <c r="B13" s="52">
        <f t="shared" ca="1" si="0"/>
        <v>0.26611166301571476</v>
      </c>
      <c r="C13" s="37">
        <f t="shared" ca="1" si="1"/>
        <v>0.13280267848661828</v>
      </c>
      <c r="D13" s="59">
        <f t="shared" ca="1" si="3"/>
        <v>3.2289064114893025E-2</v>
      </c>
      <c r="F13">
        <f t="shared" ca="1" si="4"/>
        <v>-1</v>
      </c>
      <c r="I13" s="52">
        <f t="shared" ca="1" si="2"/>
        <v>0.27369387406796797</v>
      </c>
    </row>
    <row r="14" spans="1:11" x14ac:dyDescent="0.2">
      <c r="A14" s="19">
        <v>12</v>
      </c>
      <c r="B14" s="52">
        <f t="shared" ca="1" si="0"/>
        <v>5.1699325286464655E-2</v>
      </c>
      <c r="C14" s="37">
        <f t="shared" ca="1" si="1"/>
        <v>2.8820923011428027E-2</v>
      </c>
      <c r="D14" s="59">
        <f t="shared" ca="1" si="3"/>
        <v>3.0297317829373886E-2</v>
      </c>
      <c r="F14">
        <f t="shared" ca="1" si="4"/>
        <v>-1</v>
      </c>
      <c r="I14" s="52">
        <f t="shared" ca="1" si="2"/>
        <v>0.25063367160720307</v>
      </c>
    </row>
    <row r="15" spans="1:11" x14ac:dyDescent="0.2">
      <c r="A15" s="19">
        <v>13</v>
      </c>
      <c r="B15" s="52">
        <f t="shared" ca="1" si="0"/>
        <v>0.11101270492402861</v>
      </c>
      <c r="C15" s="37">
        <f t="shared" ca="1" si="1"/>
        <v>-3.0242962653383179E-2</v>
      </c>
      <c r="D15" s="59">
        <f t="shared" ca="1" si="3"/>
        <v>2.8418889520779391E-2</v>
      </c>
      <c r="F15">
        <f ca="1">IF(RAND()&lt;0.2, -F14, F14)</f>
        <v>-1</v>
      </c>
      <c r="I15" s="52">
        <f t="shared" ca="1" si="2"/>
        <v>-0.12669934979215247</v>
      </c>
    </row>
    <row r="16" spans="1:11" x14ac:dyDescent="0.2">
      <c r="A16" s="19">
        <v>14</v>
      </c>
      <c r="B16" s="52">
        <f t="shared" ca="1" si="0"/>
        <v>0.20089732058585097</v>
      </c>
      <c r="C16" s="37">
        <f t="shared" ca="1" si="1"/>
        <v>0.14869747746298945</v>
      </c>
      <c r="D16" s="59">
        <f ca="1">MAX(0, MIN(0.1, D15 + F16 * 0.002 + (RAND()-0.5)*0.003))</f>
        <v>3.0543352399719909E-2</v>
      </c>
      <c r="F16">
        <f t="shared" ca="1" si="4"/>
        <v>1</v>
      </c>
      <c r="I16" s="52">
        <f t="shared" ca="1" si="2"/>
        <v>-7.8702424634486706E-2</v>
      </c>
    </row>
    <row r="17" spans="1:9" x14ac:dyDescent="0.2">
      <c r="A17" s="19">
        <v>15</v>
      </c>
      <c r="B17" s="52">
        <f t="shared" ca="1" si="0"/>
        <v>0.11794521477639525</v>
      </c>
      <c r="C17" s="37">
        <f t="shared" ca="1" si="1"/>
        <v>9.8937255159878446E-2</v>
      </c>
      <c r="D17" s="59">
        <f t="shared" ca="1" si="3"/>
        <v>3.1791318745775565E-2</v>
      </c>
      <c r="F17">
        <f t="shared" ca="1" si="4"/>
        <v>1</v>
      </c>
      <c r="I17" s="52">
        <f t="shared" ca="1" si="2"/>
        <v>-0.20183977191778965</v>
      </c>
    </row>
    <row r="18" spans="1:9" x14ac:dyDescent="0.2">
      <c r="A18" s="19">
        <v>16</v>
      </c>
      <c r="B18" s="52">
        <f t="shared" ca="1" si="0"/>
        <v>9.1152934207163888E-3</v>
      </c>
      <c r="C18" s="37">
        <f t="shared" ca="1" si="1"/>
        <v>4.707206344672777E-2</v>
      </c>
      <c r="D18" s="59">
        <f t="shared" ca="1" si="3"/>
        <v>3.4837276754073852E-2</v>
      </c>
      <c r="F18">
        <f t="shared" ca="1" si="4"/>
        <v>1</v>
      </c>
      <c r="I18" s="52">
        <f t="shared" ca="1" si="2"/>
        <v>0.10288409387822323</v>
      </c>
    </row>
    <row r="19" spans="1:9" x14ac:dyDescent="0.2">
      <c r="A19" s="19">
        <v>17</v>
      </c>
      <c r="B19" s="52">
        <f t="shared" ca="1" si="0"/>
        <v>0.20221192456087672</v>
      </c>
      <c r="C19" s="37">
        <f t="shared" ca="1" si="1"/>
        <v>8.629044623625301E-2</v>
      </c>
      <c r="D19" s="59">
        <f t="shared" ca="1" si="3"/>
        <v>3.7837079508162987E-2</v>
      </c>
      <c r="F19">
        <f t="shared" ca="1" si="4"/>
        <v>1</v>
      </c>
      <c r="I19" s="52">
        <f t="shared" ca="1" si="2"/>
        <v>0.26570201226280676</v>
      </c>
    </row>
    <row r="20" spans="1:9" x14ac:dyDescent="0.2">
      <c r="A20" s="19">
        <v>18</v>
      </c>
      <c r="B20" s="52">
        <f t="shared" ca="1" si="0"/>
        <v>0.19988682816840439</v>
      </c>
      <c r="C20" s="37">
        <f t="shared" ca="1" si="1"/>
        <v>-8.9472278633233607E-2</v>
      </c>
      <c r="D20" s="59">
        <f t="shared" ca="1" si="3"/>
        <v>3.9454602431845287E-2</v>
      </c>
      <c r="F20">
        <f t="shared" ca="1" si="4"/>
        <v>1</v>
      </c>
      <c r="I20" s="52">
        <f t="shared" ca="1" si="2"/>
        <v>-0.24657184752008118</v>
      </c>
    </row>
    <row r="21" spans="1:9" x14ac:dyDescent="0.2">
      <c r="A21" s="19">
        <v>19</v>
      </c>
      <c r="B21" s="52">
        <f t="shared" ca="1" si="0"/>
        <v>0.34986184949781851</v>
      </c>
      <c r="C21" s="37">
        <f t="shared" ca="1" si="1"/>
        <v>-0.22584616590122625</v>
      </c>
      <c r="D21" s="59">
        <f t="shared" ca="1" si="3"/>
        <v>4.0373827707402346E-2</v>
      </c>
      <c r="F21">
        <f t="shared" ca="1" si="4"/>
        <v>1</v>
      </c>
      <c r="I21" s="52">
        <f t="shared" ca="1" si="2"/>
        <v>0.28254756758416799</v>
      </c>
    </row>
    <row r="22" spans="1:9" x14ac:dyDescent="0.2">
      <c r="A22" s="19">
        <v>20</v>
      </c>
      <c r="B22" s="52">
        <f t="shared" ca="1" si="0"/>
        <v>-7.1462278695160447E-2</v>
      </c>
      <c r="C22" s="37">
        <f t="shared" ca="1" si="1"/>
        <v>3.2284305925969509E-2</v>
      </c>
      <c r="D22" s="59">
        <f t="shared" ca="1" si="3"/>
        <v>4.3534778708117818E-2</v>
      </c>
      <c r="F22">
        <f t="shared" ca="1" si="4"/>
        <v>1</v>
      </c>
      <c r="I22" s="52">
        <f t="shared" ca="1" si="2"/>
        <v>6.0394235129803006E-2</v>
      </c>
    </row>
    <row r="23" spans="1:9" x14ac:dyDescent="0.2">
      <c r="A23" s="19">
        <v>21</v>
      </c>
      <c r="B23" s="52">
        <f t="shared" ca="1" si="0"/>
        <v>0.21841115188094756</v>
      </c>
      <c r="C23" s="37">
        <f t="shared" ca="1" si="1"/>
        <v>9.9407999441609024E-3</v>
      </c>
      <c r="D23" s="59">
        <f t="shared" ca="1" si="3"/>
        <v>4.4543239913012254E-2</v>
      </c>
      <c r="F23">
        <f t="shared" ca="1" si="4"/>
        <v>1</v>
      </c>
      <c r="I23" s="52">
        <f t="shared" ca="1" si="2"/>
        <v>2.4297136539731048E-2</v>
      </c>
    </row>
    <row r="24" spans="1:9" x14ac:dyDescent="0.2">
      <c r="A24" s="19">
        <v>22</v>
      </c>
      <c r="B24" s="52">
        <f t="shared" ca="1" si="0"/>
        <v>0.53444090465075988</v>
      </c>
      <c r="C24" s="37">
        <f t="shared" ca="1" si="1"/>
        <v>2.5279241296045914E-2</v>
      </c>
      <c r="D24" s="59">
        <f t="shared" ca="1" si="3"/>
        <v>4.65218434285712E-2</v>
      </c>
      <c r="F24">
        <f t="shared" ca="1" si="4"/>
        <v>1</v>
      </c>
      <c r="I24" s="52">
        <f t="shared" ca="1" si="2"/>
        <v>0.2850777947717209</v>
      </c>
    </row>
    <row r="25" spans="1:9" x14ac:dyDescent="0.2">
      <c r="A25" s="19">
        <v>23</v>
      </c>
      <c r="B25" s="52">
        <f t="shared" ca="1" si="0"/>
        <v>-3.993127900554086E-2</v>
      </c>
      <c r="C25" s="37">
        <f t="shared" ca="1" si="1"/>
        <v>3.2432222616691202E-2</v>
      </c>
      <c r="D25" s="59">
        <f t="shared" ca="1" si="3"/>
        <v>4.805953920772317E-2</v>
      </c>
      <c r="F25">
        <f t="shared" ca="1" si="4"/>
        <v>1</v>
      </c>
      <c r="I25" s="52">
        <f t="shared" ca="1" si="2"/>
        <v>-9.0170163893386779E-2</v>
      </c>
    </row>
    <row r="26" spans="1:9" x14ac:dyDescent="0.2">
      <c r="A26" s="19">
        <v>24</v>
      </c>
      <c r="B26" s="52">
        <f t="shared" ca="1" si="0"/>
        <v>0.31018542214006073</v>
      </c>
      <c r="C26" s="37">
        <f t="shared" ca="1" si="1"/>
        <v>4.3689691610824304E-2</v>
      </c>
      <c r="D26" s="59">
        <f t="shared" ca="1" si="3"/>
        <v>4.5134381425552685E-2</v>
      </c>
      <c r="F26">
        <f t="shared" ca="1" si="4"/>
        <v>-1</v>
      </c>
      <c r="I26" s="52">
        <f t="shared" ca="1" si="2"/>
        <v>0.16054113590481611</v>
      </c>
    </row>
    <row r="27" spans="1:9" x14ac:dyDescent="0.2">
      <c r="A27" s="19">
        <v>25</v>
      </c>
      <c r="B27" s="52">
        <f t="shared" ca="1" si="0"/>
        <v>-0.2651318651005905</v>
      </c>
      <c r="C27" s="37">
        <f t="shared" ca="1" si="1"/>
        <v>-7.4378872965995269E-3</v>
      </c>
      <c r="D27" s="59">
        <f t="shared" ca="1" si="3"/>
        <v>4.2852851692423435E-2</v>
      </c>
      <c r="F27">
        <f t="shared" ca="1" si="4"/>
        <v>-1</v>
      </c>
      <c r="I27" s="52">
        <f t="shared" ca="1" si="2"/>
        <v>0.20762403489945891</v>
      </c>
    </row>
    <row r="28" spans="1:9" x14ac:dyDescent="0.2">
      <c r="A28" s="19">
        <v>26</v>
      </c>
      <c r="B28" s="52">
        <f ca="1">$B$38+$B$39*_xlfn.T.INV(RAND(),5)</f>
        <v>-2.7777114903609665E-2</v>
      </c>
      <c r="C28" s="37">
        <f t="shared" ca="1" si="1"/>
        <v>0.14507032181641794</v>
      </c>
      <c r="D28" s="59">
        <f t="shared" ca="1" si="3"/>
        <v>4.1165854398065173E-2</v>
      </c>
      <c r="F28">
        <f t="shared" ca="1" si="4"/>
        <v>-1</v>
      </c>
      <c r="I28" s="52">
        <f t="shared" ca="1" si="2"/>
        <v>3.2027791023685609E-3</v>
      </c>
    </row>
    <row r="29" spans="1:9" x14ac:dyDescent="0.2">
      <c r="A29" s="19">
        <v>27</v>
      </c>
      <c r="B29" s="52">
        <f ca="1">$B$38+$B$39*_xlfn.T.INV(RAND(),5)</f>
        <v>0.73313738388377048</v>
      </c>
      <c r="C29" s="37">
        <f t="shared" ca="1" si="1"/>
        <v>2.4312105863640448E-2</v>
      </c>
      <c r="D29" s="59">
        <f t="shared" ca="1" si="3"/>
        <v>3.917125792912754E-2</v>
      </c>
      <c r="F29">
        <f t="shared" ca="1" si="4"/>
        <v>-1</v>
      </c>
      <c r="I29" s="52">
        <f t="shared" ca="1" si="2"/>
        <v>-0.24043248592004049</v>
      </c>
    </row>
    <row r="30" spans="1:9" x14ac:dyDescent="0.2">
      <c r="A30" s="19">
        <v>28</v>
      </c>
      <c r="B30" s="52">
        <f ca="1">$B$38+$B$39*_xlfn.T.INV(RAND(),5)</f>
        <v>0.13065473653751744</v>
      </c>
      <c r="C30" s="37">
        <f t="shared" ca="1" si="1"/>
        <v>5.6219600691636104E-2</v>
      </c>
      <c r="D30" s="59">
        <f t="shared" ca="1" si="3"/>
        <v>3.8256755602465171E-2</v>
      </c>
      <c r="F30">
        <f t="shared" ca="1" si="4"/>
        <v>-1</v>
      </c>
      <c r="I30" s="52">
        <f t="shared" ca="1" si="2"/>
        <v>9.8511451328220451E-2</v>
      </c>
    </row>
    <row r="31" spans="1:9" x14ac:dyDescent="0.2">
      <c r="A31" s="19">
        <v>29</v>
      </c>
      <c r="B31" s="52">
        <f t="shared" ca="1" si="0"/>
        <v>4.8156866080769432E-2</v>
      </c>
      <c r="C31" s="37">
        <f t="shared" ca="1" si="1"/>
        <v>0.25242165720684995</v>
      </c>
      <c r="D31" s="59">
        <f t="shared" ca="1" si="3"/>
        <v>3.5835761280433441E-2</v>
      </c>
      <c r="F31">
        <f t="shared" ca="1" si="4"/>
        <v>-1</v>
      </c>
      <c r="I31" s="52">
        <f t="shared" ca="1" si="2"/>
        <v>4.3460400189693091E-2</v>
      </c>
    </row>
    <row r="32" spans="1:9" x14ac:dyDescent="0.2">
      <c r="A32" s="19">
        <v>30</v>
      </c>
      <c r="B32" s="52">
        <f t="shared" ca="1" si="0"/>
        <v>0.14007624253530737</v>
      </c>
      <c r="C32" s="37">
        <f t="shared" ca="1" si="1"/>
        <v>0.11714340502421498</v>
      </c>
      <c r="D32" s="59">
        <f t="shared" ca="1" si="3"/>
        <v>3.7886633268054505E-2</v>
      </c>
      <c r="F32">
        <f t="shared" ca="1" si="4"/>
        <v>1</v>
      </c>
      <c r="I32" s="52">
        <f t="shared" ca="1" si="2"/>
        <v>0.45367462228267863</v>
      </c>
    </row>
    <row r="34" spans="1:9" ht="16" x14ac:dyDescent="0.2">
      <c r="A34" s="21" t="s">
        <v>83</v>
      </c>
      <c r="B34" s="55">
        <f ca="1">AVERAGE(B2:B32)</f>
        <v>0.1506849432206416</v>
      </c>
      <c r="C34" s="55">
        <f t="shared" ref="C34:D34" ca="1" si="5">AVERAGE(C2:C32)</f>
        <v>3.1948589014773356E-2</v>
      </c>
      <c r="D34" s="55">
        <f ca="1">AVERAGE(D2:D32)</f>
        <v>3.5047122663036417E-2</v>
      </c>
      <c r="I34" s="61"/>
    </row>
    <row r="35" spans="1:9" ht="16" x14ac:dyDescent="0.2">
      <c r="A35" s="21" t="s">
        <v>6</v>
      </c>
      <c r="B35" s="55">
        <f ca="1">_xlfn.STDEV.P(B2:B32)</f>
        <v>0.19114550734507263</v>
      </c>
      <c r="C35" s="55">
        <f ca="1">_xlfn.STDEV.P(C2:C32)</f>
        <v>0.10061130536629782</v>
      </c>
      <c r="D35" s="55">
        <f ca="1">_xlfn.STDEV.P(D2:D32)</f>
        <v>6.559832378522909E-3</v>
      </c>
      <c r="I35" s="52"/>
    </row>
    <row r="37" spans="1:9" x14ac:dyDescent="0.2">
      <c r="A37" t="s">
        <v>96</v>
      </c>
    </row>
    <row r="38" spans="1:9" ht="16" x14ac:dyDescent="0.2">
      <c r="A38" s="21" t="s">
        <v>83</v>
      </c>
      <c r="B38" s="22">
        <f>AVERAGE(Návratnost_historická!D3:D33)</f>
        <v>9.5813872875365108E-2</v>
      </c>
      <c r="C38" s="22">
        <f>AVERAGE(Návratnost_historická!E3:E33)</f>
        <v>4.8516129032258062E-2</v>
      </c>
      <c r="D38" s="22">
        <f>AVERAGE(Návratnost_historická!F3:F33)</f>
        <v>2.681115591397849E-2</v>
      </c>
    </row>
    <row r="39" spans="1:9" ht="16" x14ac:dyDescent="0.2">
      <c r="A39" s="21" t="s">
        <v>6</v>
      </c>
      <c r="B39" s="23">
        <f>_xlfn.STDEV.P(Návratnost_historická!D3:D33)</f>
        <v>0.17331204143101184</v>
      </c>
      <c r="C39" s="23">
        <f>_xlfn.STDEV.P(Návratnost_historická!E3:E33)</f>
        <v>9.5055111677296703E-2</v>
      </c>
      <c r="D39" s="23">
        <f>_xlfn.STDEV.P(Návratnost_historická!F3:F33)</f>
        <v>2.1438587830093433E-2</v>
      </c>
    </row>
    <row r="41" spans="1:9" x14ac:dyDescent="0.2">
      <c r="A41" t="s">
        <v>97</v>
      </c>
      <c r="B41" s="56">
        <f ca="1">B38-B34</f>
        <v>-5.4871070345276496E-2</v>
      </c>
      <c r="C41" s="56">
        <f t="shared" ref="C41:D41" ca="1" si="6">C38-C34</f>
        <v>1.6567540017484707E-2</v>
      </c>
      <c r="D41" s="56">
        <f t="shared" ca="1" si="6"/>
        <v>-8.2359667490579276E-3</v>
      </c>
    </row>
    <row r="42" spans="1:9" x14ac:dyDescent="0.2">
      <c r="B42" s="56">
        <f ca="1">B39-B35</f>
        <v>-1.7833465914060792E-2</v>
      </c>
      <c r="C42" s="56">
        <f t="shared" ref="C42:D42" ca="1" si="7">C39-C35</f>
        <v>-5.556193689001121E-3</v>
      </c>
      <c r="D42" s="56">
        <f t="shared" ca="1" si="7"/>
        <v>1.4878755451570524E-2</v>
      </c>
    </row>
    <row r="47" spans="1:9" x14ac:dyDescent="0.2">
      <c r="A47" t="s">
        <v>98</v>
      </c>
    </row>
    <row r="68" spans="1:1" x14ac:dyDescent="0.2">
      <c r="A68" t="s">
        <v>99</v>
      </c>
    </row>
    <row r="88" spans="1:1" x14ac:dyDescent="0.2">
      <c r="A88" t="s">
        <v>100</v>
      </c>
    </row>
  </sheetData>
  <pageMargins left="0.7" right="0.7" top="0.78740157499999996" bottom="0.78740157499999996"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45054-EA1A-F440-A44A-097BD2A1BDB0}">
  <dimension ref="A1:C158"/>
  <sheetViews>
    <sheetView workbookViewId="0">
      <selection activeCell="H40" sqref="H40"/>
    </sheetView>
  </sheetViews>
  <sheetFormatPr baseColWidth="10" defaultRowHeight="15" x14ac:dyDescent="0.2"/>
  <cols>
    <col min="1" max="1" width="15.5" bestFit="1" customWidth="1"/>
    <col min="2" max="3" width="17.83203125" bestFit="1" customWidth="1"/>
  </cols>
  <sheetData>
    <row r="1" spans="1:3" x14ac:dyDescent="0.2">
      <c r="A1" t="s">
        <v>89</v>
      </c>
    </row>
    <row r="2" spans="1:3" x14ac:dyDescent="0.2">
      <c r="A2" s="46" t="s">
        <v>90</v>
      </c>
      <c r="B2" s="47" t="s">
        <v>91</v>
      </c>
    </row>
    <row r="3" spans="1:3" x14ac:dyDescent="0.2">
      <c r="A3" s="48">
        <v>33970</v>
      </c>
      <c r="B3" s="50">
        <v>3.14</v>
      </c>
      <c r="C3" s="49">
        <f>AVERAGE(B3:B6)</f>
        <v>3.174166666666665</v>
      </c>
    </row>
    <row r="4" spans="1:3" x14ac:dyDescent="0.2">
      <c r="A4" s="48">
        <v>34060</v>
      </c>
      <c r="B4" s="50">
        <v>3.1333333333333302</v>
      </c>
      <c r="C4" s="49"/>
    </row>
    <row r="5" spans="1:3" x14ac:dyDescent="0.2">
      <c r="A5" s="48">
        <v>34151</v>
      </c>
      <c r="B5" s="50">
        <v>3.14</v>
      </c>
      <c r="C5" s="49"/>
    </row>
    <row r="6" spans="1:3" x14ac:dyDescent="0.2">
      <c r="A6" s="48">
        <v>34243</v>
      </c>
      <c r="B6" s="50">
        <v>3.2833333333333301</v>
      </c>
      <c r="C6" s="49"/>
    </row>
    <row r="7" spans="1:3" x14ac:dyDescent="0.2">
      <c r="A7" s="48">
        <v>34335</v>
      </c>
      <c r="B7" s="50">
        <v>3.45</v>
      </c>
      <c r="C7" s="49">
        <f t="shared" ref="C7:C66" si="0">AVERAGE(B7:B10)</f>
        <v>4.6291666666666673</v>
      </c>
    </row>
    <row r="8" spans="1:3" x14ac:dyDescent="0.2">
      <c r="A8" s="48">
        <v>34425</v>
      </c>
      <c r="B8" s="50">
        <v>4.3466666666666702</v>
      </c>
      <c r="C8" s="49"/>
    </row>
    <row r="9" spans="1:3" x14ac:dyDescent="0.2">
      <c r="A9" s="48">
        <v>34516</v>
      </c>
      <c r="B9" s="50">
        <v>4.85666666666667</v>
      </c>
      <c r="C9" s="49"/>
    </row>
    <row r="10" spans="1:3" x14ac:dyDescent="0.2">
      <c r="A10" s="48">
        <v>34608</v>
      </c>
      <c r="B10" s="50">
        <v>5.8633333333333297</v>
      </c>
      <c r="C10" s="49"/>
    </row>
    <row r="11" spans="1:3" x14ac:dyDescent="0.2">
      <c r="A11" s="48">
        <v>34700</v>
      </c>
      <c r="B11" s="50">
        <v>6.18333333333333</v>
      </c>
      <c r="C11" s="49">
        <f t="shared" si="0"/>
        <v>5.9166666666666679</v>
      </c>
    </row>
    <row r="12" spans="1:3" x14ac:dyDescent="0.2">
      <c r="A12" s="48">
        <v>34790</v>
      </c>
      <c r="B12" s="50">
        <v>6.01</v>
      </c>
      <c r="C12" s="49"/>
    </row>
    <row r="13" spans="1:3" x14ac:dyDescent="0.2">
      <c r="A13" s="48">
        <v>34881</v>
      </c>
      <c r="B13" s="50">
        <v>5.7566666666666704</v>
      </c>
      <c r="C13" s="49"/>
    </row>
    <row r="14" spans="1:3" x14ac:dyDescent="0.2">
      <c r="A14" s="48">
        <v>34973</v>
      </c>
      <c r="B14" s="50">
        <v>5.7166666666666703</v>
      </c>
      <c r="C14" s="49"/>
    </row>
    <row r="15" spans="1:3" x14ac:dyDescent="0.2">
      <c r="A15" s="48">
        <v>35065</v>
      </c>
      <c r="B15" s="50">
        <v>5.2766666666666699</v>
      </c>
      <c r="C15" s="49"/>
    </row>
    <row r="16" spans="1:3" x14ac:dyDescent="0.2">
      <c r="A16" s="48">
        <v>35156</v>
      </c>
      <c r="B16" s="50">
        <v>5.39333333333333</v>
      </c>
      <c r="C16" s="49">
        <f t="shared" si="0"/>
        <v>5.4316666666666649</v>
      </c>
    </row>
    <row r="17" spans="1:3" x14ac:dyDescent="0.2">
      <c r="A17" s="48">
        <v>35247</v>
      </c>
      <c r="B17" s="50">
        <v>5.48</v>
      </c>
      <c r="C17" s="49"/>
    </row>
    <row r="18" spans="1:3" x14ac:dyDescent="0.2">
      <c r="A18" s="48">
        <v>35339</v>
      </c>
      <c r="B18" s="50">
        <v>5.41</v>
      </c>
      <c r="C18" s="49"/>
    </row>
    <row r="19" spans="1:3" x14ac:dyDescent="0.2">
      <c r="A19" s="48">
        <v>35431</v>
      </c>
      <c r="B19" s="50">
        <v>5.4433333333333298</v>
      </c>
      <c r="C19" s="49"/>
    </row>
    <row r="20" spans="1:3" x14ac:dyDescent="0.2">
      <c r="A20" s="48">
        <v>35521</v>
      </c>
      <c r="B20" s="50">
        <v>5.69</v>
      </c>
      <c r="C20" s="49"/>
    </row>
    <row r="21" spans="1:3" x14ac:dyDescent="0.2">
      <c r="A21" s="48">
        <v>35612</v>
      </c>
      <c r="B21" s="50">
        <v>5.6</v>
      </c>
      <c r="C21" s="49">
        <f t="shared" si="0"/>
        <v>5.6183333333333323</v>
      </c>
    </row>
    <row r="22" spans="1:3" x14ac:dyDescent="0.2">
      <c r="A22" s="48">
        <v>35704</v>
      </c>
      <c r="B22" s="50">
        <v>5.73</v>
      </c>
      <c r="C22" s="49"/>
    </row>
    <row r="23" spans="1:3" x14ac:dyDescent="0.2">
      <c r="A23" s="48">
        <v>35796</v>
      </c>
      <c r="B23" s="50">
        <v>5.5533333333333301</v>
      </c>
      <c r="C23" s="49"/>
    </row>
    <row r="24" spans="1:3" x14ac:dyDescent="0.2">
      <c r="A24" s="48">
        <v>35886</v>
      </c>
      <c r="B24" s="50">
        <v>5.59</v>
      </c>
      <c r="C24" s="49"/>
    </row>
    <row r="25" spans="1:3" x14ac:dyDescent="0.2">
      <c r="A25" s="48">
        <v>35977</v>
      </c>
      <c r="B25" s="50">
        <v>5.5266666666666699</v>
      </c>
      <c r="C25" s="49"/>
    </row>
    <row r="26" spans="1:3" x14ac:dyDescent="0.2">
      <c r="A26" s="48">
        <v>36069</v>
      </c>
      <c r="B26" s="50">
        <v>5.1966666666666699</v>
      </c>
      <c r="C26" s="49">
        <f t="shared" si="0"/>
        <v>5.1141666666666676</v>
      </c>
    </row>
    <row r="27" spans="1:3" x14ac:dyDescent="0.2">
      <c r="A27" s="48">
        <v>36161</v>
      </c>
      <c r="B27" s="50">
        <v>4.9000000000000004</v>
      </c>
      <c r="C27" s="49"/>
    </row>
    <row r="28" spans="1:3" x14ac:dyDescent="0.2">
      <c r="A28" s="48">
        <v>36251</v>
      </c>
      <c r="B28" s="50">
        <v>4.9766666666666701</v>
      </c>
      <c r="C28" s="49"/>
    </row>
    <row r="29" spans="1:3" x14ac:dyDescent="0.2">
      <c r="A29" s="48">
        <v>36342</v>
      </c>
      <c r="B29" s="50">
        <v>5.3833333333333302</v>
      </c>
      <c r="C29" s="49"/>
    </row>
    <row r="30" spans="1:3" x14ac:dyDescent="0.2">
      <c r="A30" s="48">
        <v>36434</v>
      </c>
      <c r="B30" s="50">
        <v>6.06</v>
      </c>
      <c r="C30" s="49">
        <f t="shared" si="0"/>
        <v>6.3233333333333324</v>
      </c>
    </row>
    <row r="31" spans="1:3" x14ac:dyDescent="0.2">
      <c r="A31" s="48">
        <v>36526</v>
      </c>
      <c r="B31" s="50">
        <v>6.0333333333333297</v>
      </c>
      <c r="C31" s="49"/>
    </row>
    <row r="32" spans="1:3" x14ac:dyDescent="0.2">
      <c r="A32" s="48">
        <v>36617</v>
      </c>
      <c r="B32" s="50">
        <v>6.5733333333333297</v>
      </c>
      <c r="C32" s="49"/>
    </row>
    <row r="33" spans="1:3" x14ac:dyDescent="0.2">
      <c r="A33" s="48">
        <v>36708</v>
      </c>
      <c r="B33" s="50">
        <v>6.6266666666666696</v>
      </c>
      <c r="C33" s="49"/>
    </row>
    <row r="34" spans="1:3" x14ac:dyDescent="0.2">
      <c r="A34" s="48">
        <v>36800</v>
      </c>
      <c r="B34" s="50">
        <v>6.59</v>
      </c>
      <c r="C34" s="49">
        <f t="shared" si="0"/>
        <v>4.8200000000000029</v>
      </c>
    </row>
    <row r="35" spans="1:3" x14ac:dyDescent="0.2">
      <c r="A35" s="48">
        <v>36892</v>
      </c>
      <c r="B35" s="50">
        <v>5.2566666666666704</v>
      </c>
      <c r="C35" s="49"/>
    </row>
    <row r="36" spans="1:3" x14ac:dyDescent="0.2">
      <c r="A36" s="48">
        <v>36982</v>
      </c>
      <c r="B36" s="50">
        <v>4.0966666666666702</v>
      </c>
      <c r="C36" s="49"/>
    </row>
    <row r="37" spans="1:3" x14ac:dyDescent="0.2">
      <c r="A37" s="48">
        <v>37073</v>
      </c>
      <c r="B37" s="50">
        <v>3.33666666666667</v>
      </c>
      <c r="C37" s="49"/>
    </row>
    <row r="38" spans="1:3" x14ac:dyDescent="0.2">
      <c r="A38" s="48">
        <v>37165</v>
      </c>
      <c r="B38" s="50">
        <v>2.0566666666666702</v>
      </c>
      <c r="C38" s="49">
        <f t="shared" si="0"/>
        <v>1.8683333333333323</v>
      </c>
    </row>
    <row r="39" spans="1:3" x14ac:dyDescent="0.2">
      <c r="A39" s="48">
        <v>37257</v>
      </c>
      <c r="B39" s="50">
        <v>1.8233333333333299</v>
      </c>
      <c r="C39" s="49"/>
    </row>
    <row r="40" spans="1:3" x14ac:dyDescent="0.2">
      <c r="A40" s="48">
        <v>37347</v>
      </c>
      <c r="B40" s="50">
        <v>1.8333333333333299</v>
      </c>
      <c r="C40" s="49"/>
    </row>
    <row r="41" spans="1:3" x14ac:dyDescent="0.2">
      <c r="A41" s="48">
        <v>37438</v>
      </c>
      <c r="B41" s="50">
        <v>1.76</v>
      </c>
      <c r="C41" s="49"/>
    </row>
    <row r="42" spans="1:3" x14ac:dyDescent="0.2">
      <c r="A42" s="48">
        <v>37530</v>
      </c>
      <c r="B42" s="50">
        <v>1.4866666666666699</v>
      </c>
      <c r="C42" s="49">
        <f t="shared" si="0"/>
        <v>1.2466666666666675</v>
      </c>
    </row>
    <row r="43" spans="1:3" x14ac:dyDescent="0.2">
      <c r="A43" s="48">
        <v>37622</v>
      </c>
      <c r="B43" s="50">
        <v>1.2633333333333301</v>
      </c>
      <c r="C43" s="49"/>
    </row>
    <row r="44" spans="1:3" x14ac:dyDescent="0.2">
      <c r="A44" s="48">
        <v>37712</v>
      </c>
      <c r="B44" s="50">
        <v>1.1666666666666701</v>
      </c>
      <c r="C44" s="49"/>
    </row>
    <row r="45" spans="1:3" x14ac:dyDescent="0.2">
      <c r="A45" s="48">
        <v>37803</v>
      </c>
      <c r="B45" s="50">
        <v>1.07</v>
      </c>
      <c r="C45" s="49"/>
    </row>
    <row r="46" spans="1:3" x14ac:dyDescent="0.2">
      <c r="A46" s="48">
        <v>37895</v>
      </c>
      <c r="B46" s="50">
        <v>1.1033333333333299</v>
      </c>
      <c r="C46" s="49">
        <f t="shared" si="0"/>
        <v>1.2766666666666651</v>
      </c>
    </row>
    <row r="47" spans="1:3" x14ac:dyDescent="0.2">
      <c r="A47" s="48">
        <v>37987</v>
      </c>
      <c r="B47" s="50">
        <v>1.0533333333333299</v>
      </c>
      <c r="C47" s="49"/>
    </row>
    <row r="48" spans="1:3" x14ac:dyDescent="0.2">
      <c r="A48" s="48">
        <v>38078</v>
      </c>
      <c r="B48" s="50">
        <v>1.2466666666666699</v>
      </c>
      <c r="C48" s="49"/>
    </row>
    <row r="49" spans="1:3" x14ac:dyDescent="0.2">
      <c r="A49" s="48">
        <v>38169</v>
      </c>
      <c r="B49" s="50">
        <v>1.70333333333333</v>
      </c>
      <c r="C49" s="49"/>
    </row>
    <row r="50" spans="1:3" x14ac:dyDescent="0.2">
      <c r="A50" s="48">
        <v>38261</v>
      </c>
      <c r="B50" s="50">
        <v>2.25</v>
      </c>
      <c r="C50" s="49">
        <f t="shared" si="0"/>
        <v>3</v>
      </c>
    </row>
    <row r="51" spans="1:3" x14ac:dyDescent="0.2">
      <c r="A51" s="48">
        <v>38353</v>
      </c>
      <c r="B51" s="50">
        <v>2.7833333333333301</v>
      </c>
      <c r="C51" s="49"/>
    </row>
    <row r="52" spans="1:3" x14ac:dyDescent="0.2">
      <c r="A52" s="48">
        <v>38443</v>
      </c>
      <c r="B52" s="50">
        <v>3.23</v>
      </c>
      <c r="C52" s="49"/>
    </row>
    <row r="53" spans="1:3" x14ac:dyDescent="0.2">
      <c r="A53" s="48">
        <v>38534</v>
      </c>
      <c r="B53" s="50">
        <v>3.7366666666666699</v>
      </c>
      <c r="C53" s="49"/>
    </row>
    <row r="54" spans="1:3" x14ac:dyDescent="0.2">
      <c r="A54" s="48">
        <v>38626</v>
      </c>
      <c r="B54" s="50">
        <v>4.2966666666666704</v>
      </c>
      <c r="C54" s="49">
        <f t="shared" si="0"/>
        <v>4.8966666666666674</v>
      </c>
    </row>
    <row r="55" spans="1:3" x14ac:dyDescent="0.2">
      <c r="A55" s="48">
        <v>38718</v>
      </c>
      <c r="B55" s="50">
        <v>4.72</v>
      </c>
      <c r="C55" s="49"/>
    </row>
    <row r="56" spans="1:3" x14ac:dyDescent="0.2">
      <c r="A56" s="48">
        <v>38808</v>
      </c>
      <c r="B56" s="50">
        <v>5.1766666666666703</v>
      </c>
      <c r="C56" s="49"/>
    </row>
    <row r="57" spans="1:3" x14ac:dyDescent="0.2">
      <c r="A57" s="48">
        <v>38899</v>
      </c>
      <c r="B57" s="50">
        <v>5.39333333333333</v>
      </c>
      <c r="C57" s="49"/>
    </row>
    <row r="58" spans="1:3" x14ac:dyDescent="0.2">
      <c r="A58" s="48">
        <v>38991</v>
      </c>
      <c r="B58" s="50">
        <v>5.3233333333333297</v>
      </c>
      <c r="C58" s="49">
        <f t="shared" si="0"/>
        <v>5.3433333333333319</v>
      </c>
    </row>
    <row r="59" spans="1:3" x14ac:dyDescent="0.2">
      <c r="A59" s="48">
        <v>39083</v>
      </c>
      <c r="B59" s="50">
        <v>5.31</v>
      </c>
      <c r="C59" s="49"/>
    </row>
    <row r="60" spans="1:3" x14ac:dyDescent="0.2">
      <c r="A60" s="48">
        <v>39173</v>
      </c>
      <c r="B60" s="50">
        <v>5.31666666666667</v>
      </c>
      <c r="C60" s="49"/>
    </row>
    <row r="61" spans="1:3" x14ac:dyDescent="0.2">
      <c r="A61" s="48">
        <v>39264</v>
      </c>
      <c r="B61" s="50">
        <v>5.4233333333333302</v>
      </c>
      <c r="C61" s="49"/>
    </row>
    <row r="62" spans="1:3" x14ac:dyDescent="0.2">
      <c r="A62" s="48">
        <v>39356</v>
      </c>
      <c r="B62" s="50">
        <v>5.0233333333333299</v>
      </c>
      <c r="C62" s="49">
        <f t="shared" si="0"/>
        <v>3.5166666666666675</v>
      </c>
    </row>
    <row r="63" spans="1:3" x14ac:dyDescent="0.2">
      <c r="A63" s="48">
        <v>39448</v>
      </c>
      <c r="B63" s="50">
        <v>3.23</v>
      </c>
      <c r="C63" s="49"/>
    </row>
    <row r="64" spans="1:3" x14ac:dyDescent="0.2">
      <c r="A64" s="48">
        <v>39539</v>
      </c>
      <c r="B64" s="50">
        <v>2.7566666666666699</v>
      </c>
      <c r="C64" s="49"/>
    </row>
    <row r="65" spans="1:3" x14ac:dyDescent="0.2">
      <c r="A65" s="48">
        <v>39630</v>
      </c>
      <c r="B65" s="50">
        <v>3.0566666666666702</v>
      </c>
      <c r="C65" s="49"/>
    </row>
    <row r="66" spans="1:3" x14ac:dyDescent="0.2">
      <c r="A66" s="48">
        <v>39722</v>
      </c>
      <c r="B66" s="50">
        <v>2.81666666666667</v>
      </c>
      <c r="C66" s="49">
        <f t="shared" si="0"/>
        <v>1.2041666666666666</v>
      </c>
    </row>
    <row r="67" spans="1:3" x14ac:dyDescent="0.2">
      <c r="A67" s="48">
        <v>39814</v>
      </c>
      <c r="B67" s="50">
        <v>1.0833333333333299</v>
      </c>
      <c r="C67" s="49"/>
    </row>
    <row r="68" spans="1:3" x14ac:dyDescent="0.2">
      <c r="A68" s="48">
        <v>39904</v>
      </c>
      <c r="B68" s="50">
        <v>0.61666666666666703</v>
      </c>
      <c r="C68" s="49"/>
    </row>
    <row r="69" spans="1:3" x14ac:dyDescent="0.2">
      <c r="A69" s="48">
        <v>39995</v>
      </c>
      <c r="B69" s="50">
        <v>0.3</v>
      </c>
      <c r="C69" s="49"/>
    </row>
    <row r="70" spans="1:3" x14ac:dyDescent="0.2">
      <c r="A70" s="48">
        <v>40087</v>
      </c>
      <c r="B70" s="50">
        <v>0.223333333333333</v>
      </c>
      <c r="C70" s="49">
        <f t="shared" ref="C70:C126" si="1">AVERAGE(B70:B73)</f>
        <v>0.29749999999999999</v>
      </c>
    </row>
    <row r="71" spans="1:3" x14ac:dyDescent="0.2">
      <c r="A71" s="48">
        <v>40179</v>
      </c>
      <c r="B71" s="50">
        <v>0.206666666666667</v>
      </c>
      <c r="C71" s="49"/>
    </row>
    <row r="72" spans="1:3" x14ac:dyDescent="0.2">
      <c r="A72" s="48">
        <v>40269</v>
      </c>
      <c r="B72" s="50">
        <v>0.42333333333333301</v>
      </c>
      <c r="C72" s="49"/>
    </row>
    <row r="73" spans="1:3" x14ac:dyDescent="0.2">
      <c r="A73" s="48">
        <v>40360</v>
      </c>
      <c r="B73" s="50">
        <v>0.336666666666667</v>
      </c>
      <c r="C73" s="49"/>
    </row>
    <row r="74" spans="1:3" x14ac:dyDescent="0.2">
      <c r="A74" s="48">
        <v>40452</v>
      </c>
      <c r="B74" s="50">
        <v>0.28000000000000003</v>
      </c>
      <c r="C74" s="49">
        <f t="shared" si="1"/>
        <v>0.26750000000000002</v>
      </c>
    </row>
    <row r="75" spans="1:3" x14ac:dyDescent="0.2">
      <c r="A75" s="48">
        <v>40544</v>
      </c>
      <c r="B75" s="50">
        <v>0.28333333333333299</v>
      </c>
      <c r="C75" s="49"/>
    </row>
    <row r="76" spans="1:3" x14ac:dyDescent="0.2">
      <c r="A76" s="48">
        <v>40634</v>
      </c>
      <c r="B76" s="50">
        <v>0.22</v>
      </c>
      <c r="C76" s="49"/>
    </row>
    <row r="77" spans="1:3" x14ac:dyDescent="0.2">
      <c r="A77" s="48">
        <v>40725</v>
      </c>
      <c r="B77" s="50">
        <v>0.28666666666666701</v>
      </c>
      <c r="C77" s="49"/>
    </row>
    <row r="78" spans="1:3" x14ac:dyDescent="0.2">
      <c r="A78" s="48">
        <v>40817</v>
      </c>
      <c r="B78" s="50">
        <v>0.42333333333333301</v>
      </c>
      <c r="C78" s="49">
        <f t="shared" si="1"/>
        <v>0.33</v>
      </c>
    </row>
    <row r="79" spans="1:3" x14ac:dyDescent="0.2">
      <c r="A79" s="48">
        <v>40909</v>
      </c>
      <c r="B79" s="50">
        <v>0.33</v>
      </c>
      <c r="C79" s="49"/>
    </row>
    <row r="80" spans="1:3" x14ac:dyDescent="0.2">
      <c r="A80" s="48">
        <v>41000</v>
      </c>
      <c r="B80" s="50">
        <v>0.3</v>
      </c>
      <c r="C80" s="49"/>
    </row>
    <row r="81" spans="1:3" x14ac:dyDescent="0.2">
      <c r="A81" s="48">
        <v>41091</v>
      </c>
      <c r="B81" s="50">
        <v>0.266666666666667</v>
      </c>
      <c r="C81" s="49"/>
    </row>
    <row r="82" spans="1:3" x14ac:dyDescent="0.2">
      <c r="A82" s="48">
        <v>41183</v>
      </c>
      <c r="B82" s="50">
        <v>0.233333333333333</v>
      </c>
      <c r="C82" s="49">
        <f t="shared" si="1"/>
        <v>0.19333333333333325</v>
      </c>
    </row>
    <row r="83" spans="1:3" x14ac:dyDescent="0.2">
      <c r="A83" s="48">
        <v>41275</v>
      </c>
      <c r="B83" s="50">
        <v>0.22</v>
      </c>
      <c r="C83" s="49"/>
    </row>
    <row r="84" spans="1:3" x14ac:dyDescent="0.2">
      <c r="A84" s="48">
        <v>41365</v>
      </c>
      <c r="B84" s="50">
        <v>0.19666666666666699</v>
      </c>
      <c r="C84" s="49"/>
    </row>
    <row r="85" spans="1:3" x14ac:dyDescent="0.2">
      <c r="A85" s="48">
        <v>41456</v>
      </c>
      <c r="B85" s="50">
        <v>0.123333333333333</v>
      </c>
      <c r="C85" s="49"/>
    </row>
    <row r="86" spans="1:3" x14ac:dyDescent="0.2">
      <c r="A86" s="48">
        <v>41548</v>
      </c>
      <c r="B86" s="50">
        <v>0.12666666666666701</v>
      </c>
      <c r="C86" s="49">
        <f t="shared" si="1"/>
        <v>0.1225</v>
      </c>
    </row>
    <row r="87" spans="1:3" x14ac:dyDescent="0.2">
      <c r="A87" s="48">
        <v>41640</v>
      </c>
      <c r="B87" s="50">
        <v>0.123333333333333</v>
      </c>
      <c r="C87" s="49"/>
    </row>
    <row r="88" spans="1:3" x14ac:dyDescent="0.2">
      <c r="A88" s="48">
        <v>41730</v>
      </c>
      <c r="B88" s="50">
        <v>0.11333333333333299</v>
      </c>
      <c r="C88" s="49"/>
    </row>
    <row r="89" spans="1:3" x14ac:dyDescent="0.2">
      <c r="A89" s="48">
        <v>41821</v>
      </c>
      <c r="B89" s="50">
        <v>0.12666666666666701</v>
      </c>
      <c r="C89" s="49"/>
    </row>
    <row r="90" spans="1:3" x14ac:dyDescent="0.2">
      <c r="A90" s="48">
        <v>41913</v>
      </c>
      <c r="B90" s="50">
        <v>0.133333333333333</v>
      </c>
      <c r="C90" s="49">
        <f t="shared" si="1"/>
        <v>0.16916666666666649</v>
      </c>
    </row>
    <row r="91" spans="1:3" x14ac:dyDescent="0.2">
      <c r="A91" s="48">
        <v>42005</v>
      </c>
      <c r="B91" s="50">
        <v>0.15</v>
      </c>
      <c r="C91" s="49"/>
    </row>
    <row r="92" spans="1:3" x14ac:dyDescent="0.2">
      <c r="A92" s="48">
        <v>42095</v>
      </c>
      <c r="B92" s="50">
        <v>0.15333333333333299</v>
      </c>
      <c r="C92" s="49"/>
    </row>
    <row r="93" spans="1:3" x14ac:dyDescent="0.2">
      <c r="A93" s="48">
        <v>42186</v>
      </c>
      <c r="B93" s="50">
        <v>0.24</v>
      </c>
      <c r="C93" s="49"/>
    </row>
    <row r="94" spans="1:3" x14ac:dyDescent="0.2">
      <c r="A94" s="48">
        <v>42278</v>
      </c>
      <c r="B94" s="50">
        <v>0.36333333333333301</v>
      </c>
      <c r="C94" s="49">
        <f t="shared" si="1"/>
        <v>0.54333333333333322</v>
      </c>
    </row>
    <row r="95" spans="1:3" x14ac:dyDescent="0.2">
      <c r="A95" s="48">
        <v>42370</v>
      </c>
      <c r="B95" s="50">
        <v>0.55333333333333301</v>
      </c>
      <c r="C95" s="49"/>
    </row>
    <row r="96" spans="1:3" x14ac:dyDescent="0.2">
      <c r="A96" s="48">
        <v>42461</v>
      </c>
      <c r="B96" s="50">
        <v>0.55666666666666698</v>
      </c>
      <c r="C96" s="49"/>
    </row>
    <row r="97" spans="1:3" x14ac:dyDescent="0.2">
      <c r="A97" s="48">
        <v>42552</v>
      </c>
      <c r="B97" s="50">
        <v>0.7</v>
      </c>
      <c r="C97" s="49"/>
    </row>
    <row r="98" spans="1:3" x14ac:dyDescent="0.2">
      <c r="A98" s="48">
        <v>42644</v>
      </c>
      <c r="B98" s="50">
        <v>0.76666666666666605</v>
      </c>
      <c r="C98" s="49">
        <f t="shared" si="1"/>
        <v>1.000833333333333</v>
      </c>
    </row>
    <row r="99" spans="1:3" x14ac:dyDescent="0.2">
      <c r="A99" s="48">
        <v>42736</v>
      </c>
      <c r="B99" s="50">
        <v>0.91666666666666596</v>
      </c>
      <c r="C99" s="49"/>
    </row>
    <row r="100" spans="1:3" x14ac:dyDescent="0.2">
      <c r="A100" s="48">
        <v>42826</v>
      </c>
      <c r="B100" s="50">
        <v>1.08</v>
      </c>
      <c r="C100" s="49"/>
    </row>
    <row r="101" spans="1:3" x14ac:dyDescent="0.2">
      <c r="A101" s="48">
        <v>42917</v>
      </c>
      <c r="B101" s="50">
        <v>1.24</v>
      </c>
      <c r="C101" s="49"/>
    </row>
    <row r="102" spans="1:3" x14ac:dyDescent="0.2">
      <c r="A102" s="48">
        <v>43009</v>
      </c>
      <c r="B102" s="50">
        <v>1.37333333333333</v>
      </c>
      <c r="C102" s="49">
        <f t="shared" si="1"/>
        <v>1.8966666666666649</v>
      </c>
    </row>
    <row r="103" spans="1:3" x14ac:dyDescent="0.2">
      <c r="A103" s="48">
        <v>43101</v>
      </c>
      <c r="B103" s="50">
        <v>1.83</v>
      </c>
      <c r="C103" s="49"/>
    </row>
    <row r="104" spans="1:3" x14ac:dyDescent="0.2">
      <c r="A104" s="48">
        <v>43191</v>
      </c>
      <c r="B104" s="50">
        <v>2.18333333333333</v>
      </c>
      <c r="C104" s="49"/>
    </row>
    <row r="105" spans="1:3" x14ac:dyDescent="0.2">
      <c r="A105" s="48">
        <v>43282</v>
      </c>
      <c r="B105" s="50">
        <v>2.2000000000000002</v>
      </c>
      <c r="C105" s="49"/>
    </row>
    <row r="106" spans="1:3" x14ac:dyDescent="0.2">
      <c r="A106" s="48">
        <v>43374</v>
      </c>
      <c r="B106" s="50">
        <v>2.54</v>
      </c>
      <c r="C106" s="49">
        <f t="shared" si="1"/>
        <v>2.3916666666666653</v>
      </c>
    </row>
    <row r="107" spans="1:3" x14ac:dyDescent="0.2">
      <c r="A107" s="48">
        <v>43466</v>
      </c>
      <c r="B107" s="50">
        <v>2.52</v>
      </c>
      <c r="C107" s="49"/>
    </row>
    <row r="108" spans="1:3" x14ac:dyDescent="0.2">
      <c r="A108" s="48">
        <v>43556</v>
      </c>
      <c r="B108" s="50">
        <v>2.4033333333333302</v>
      </c>
      <c r="C108" s="49"/>
    </row>
    <row r="109" spans="1:3" x14ac:dyDescent="0.2">
      <c r="A109" s="48">
        <v>43647</v>
      </c>
      <c r="B109" s="50">
        <v>2.1033333333333299</v>
      </c>
      <c r="C109" s="49"/>
    </row>
    <row r="110" spans="1:3" x14ac:dyDescent="0.2">
      <c r="A110" s="48">
        <v>43739</v>
      </c>
      <c r="B110" s="50">
        <v>1.8033333333333299</v>
      </c>
      <c r="C110" s="49">
        <f t="shared" si="1"/>
        <v>0.91791666666666571</v>
      </c>
    </row>
    <row r="111" spans="1:3" x14ac:dyDescent="0.2">
      <c r="A111" s="48">
        <v>43831</v>
      </c>
      <c r="B111" s="50">
        <v>1.53</v>
      </c>
      <c r="C111" s="49"/>
    </row>
    <row r="112" spans="1:3" x14ac:dyDescent="0.2">
      <c r="A112" s="48">
        <v>43922</v>
      </c>
      <c r="B112" s="50">
        <v>0.185</v>
      </c>
      <c r="C112" s="49"/>
    </row>
    <row r="113" spans="1:3" x14ac:dyDescent="0.2">
      <c r="A113" s="48">
        <v>44013</v>
      </c>
      <c r="B113" s="50">
        <v>0.15333333333333299</v>
      </c>
      <c r="C113" s="49"/>
    </row>
    <row r="114" spans="1:3" x14ac:dyDescent="0.2">
      <c r="A114" s="48">
        <v>44105</v>
      </c>
      <c r="B114" s="50">
        <v>0.15</v>
      </c>
      <c r="C114" s="49">
        <f t="shared" si="1"/>
        <v>0.11666666666666675</v>
      </c>
    </row>
    <row r="115" spans="1:3" x14ac:dyDescent="0.2">
      <c r="A115" s="48">
        <v>44197</v>
      </c>
      <c r="B115" s="50">
        <v>0.116666666666667</v>
      </c>
      <c r="C115" s="49"/>
    </row>
    <row r="116" spans="1:3" x14ac:dyDescent="0.2">
      <c r="A116" s="48">
        <v>44287</v>
      </c>
      <c r="B116" s="50">
        <v>0.1</v>
      </c>
      <c r="C116" s="49"/>
    </row>
    <row r="117" spans="1:3" x14ac:dyDescent="0.2">
      <c r="A117" s="48">
        <v>44378</v>
      </c>
      <c r="B117" s="50">
        <v>0.1</v>
      </c>
      <c r="C117" s="49"/>
    </row>
    <row r="118" spans="1:3" x14ac:dyDescent="0.2">
      <c r="A118" s="48">
        <v>44470</v>
      </c>
      <c r="B118" s="50">
        <v>0.14000000000000001</v>
      </c>
      <c r="C118" s="49">
        <f t="shared" si="1"/>
        <v>1.1941666666666659</v>
      </c>
    </row>
    <row r="119" spans="1:3" x14ac:dyDescent="0.2">
      <c r="A119" s="48">
        <v>44562</v>
      </c>
      <c r="B119" s="50">
        <v>0.44333333333333302</v>
      </c>
      <c r="C119" s="49"/>
    </row>
    <row r="120" spans="1:3" x14ac:dyDescent="0.2">
      <c r="A120" s="48">
        <v>44652</v>
      </c>
      <c r="B120" s="50">
        <v>1.37</v>
      </c>
      <c r="C120" s="49"/>
    </row>
    <row r="121" spans="1:3" x14ac:dyDescent="0.2">
      <c r="A121" s="48">
        <v>44743</v>
      </c>
      <c r="B121" s="50">
        <v>2.8233333333333301</v>
      </c>
      <c r="C121" s="49"/>
    </row>
    <row r="122" spans="1:3" x14ac:dyDescent="0.2">
      <c r="A122" s="48">
        <v>44835</v>
      </c>
      <c r="B122" s="50">
        <v>4.2733333333333299</v>
      </c>
      <c r="C122" s="49">
        <f t="shared" si="1"/>
        <v>4.8966666666666647</v>
      </c>
    </row>
    <row r="123" spans="1:3" x14ac:dyDescent="0.2">
      <c r="A123" s="48">
        <v>44927</v>
      </c>
      <c r="B123" s="50">
        <v>4.7533333333333303</v>
      </c>
      <c r="C123" s="49"/>
    </row>
    <row r="124" spans="1:3" x14ac:dyDescent="0.2">
      <c r="A124" s="48">
        <v>45017</v>
      </c>
      <c r="B124" s="50">
        <v>5.1333333333333302</v>
      </c>
      <c r="C124" s="49"/>
    </row>
    <row r="125" spans="1:3" x14ac:dyDescent="0.2">
      <c r="A125" s="48">
        <v>45108</v>
      </c>
      <c r="B125" s="50">
        <v>5.4266666666666703</v>
      </c>
      <c r="C125" s="49"/>
    </row>
    <row r="126" spans="1:3" x14ac:dyDescent="0.2">
      <c r="A126" s="48">
        <v>45200</v>
      </c>
      <c r="B126" s="50">
        <v>5.3966666666666701</v>
      </c>
      <c r="C126" s="49">
        <f t="shared" si="1"/>
        <v>5.3966666666666701</v>
      </c>
    </row>
    <row r="128" spans="1:3" x14ac:dyDescent="0.2">
      <c r="C128" cm="1">
        <f t="array" ref="C128:C158">_xlfn._xlws.FILTER(C3:C126, C3:C126&lt;&gt;"")</f>
        <v>3.174166666666665</v>
      </c>
    </row>
    <row r="129" spans="3:3" x14ac:dyDescent="0.2">
      <c r="C129">
        <v>4.6291666666666673</v>
      </c>
    </row>
    <row r="130" spans="3:3" x14ac:dyDescent="0.2">
      <c r="C130">
        <v>5.9166666666666679</v>
      </c>
    </row>
    <row r="131" spans="3:3" x14ac:dyDescent="0.2">
      <c r="C131">
        <v>5.4316666666666649</v>
      </c>
    </row>
    <row r="132" spans="3:3" x14ac:dyDescent="0.2">
      <c r="C132">
        <v>5.6183333333333323</v>
      </c>
    </row>
    <row r="133" spans="3:3" x14ac:dyDescent="0.2">
      <c r="C133">
        <v>5.1141666666666676</v>
      </c>
    </row>
    <row r="134" spans="3:3" x14ac:dyDescent="0.2">
      <c r="C134">
        <v>6.3233333333333324</v>
      </c>
    </row>
    <row r="135" spans="3:3" x14ac:dyDescent="0.2">
      <c r="C135">
        <v>4.8200000000000029</v>
      </c>
    </row>
    <row r="136" spans="3:3" x14ac:dyDescent="0.2">
      <c r="C136">
        <v>1.8683333333333323</v>
      </c>
    </row>
    <row r="137" spans="3:3" x14ac:dyDescent="0.2">
      <c r="C137">
        <v>1.2466666666666675</v>
      </c>
    </row>
    <row r="138" spans="3:3" x14ac:dyDescent="0.2">
      <c r="C138">
        <v>1.2766666666666651</v>
      </c>
    </row>
    <row r="139" spans="3:3" x14ac:dyDescent="0.2">
      <c r="C139" s="51">
        <v>3</v>
      </c>
    </row>
    <row r="140" spans="3:3" x14ac:dyDescent="0.2">
      <c r="C140">
        <v>4.8966666666666674</v>
      </c>
    </row>
    <row r="141" spans="3:3" x14ac:dyDescent="0.2">
      <c r="C141">
        <v>5.3433333333333319</v>
      </c>
    </row>
    <row r="142" spans="3:3" x14ac:dyDescent="0.2">
      <c r="C142">
        <v>3.5166666666666675</v>
      </c>
    </row>
    <row r="143" spans="3:3" x14ac:dyDescent="0.2">
      <c r="C143">
        <v>1.2041666666666666</v>
      </c>
    </row>
    <row r="144" spans="3:3" x14ac:dyDescent="0.2">
      <c r="C144">
        <v>0.29749999999999999</v>
      </c>
    </row>
    <row r="145" spans="3:3" x14ac:dyDescent="0.2">
      <c r="C145">
        <v>0.26750000000000002</v>
      </c>
    </row>
    <row r="146" spans="3:3" x14ac:dyDescent="0.2">
      <c r="C146">
        <v>0.33</v>
      </c>
    </row>
    <row r="147" spans="3:3" x14ac:dyDescent="0.2">
      <c r="C147">
        <v>0.19333333333333325</v>
      </c>
    </row>
    <row r="148" spans="3:3" x14ac:dyDescent="0.2">
      <c r="C148">
        <v>0.1225</v>
      </c>
    </row>
    <row r="149" spans="3:3" x14ac:dyDescent="0.2">
      <c r="C149">
        <v>0.16916666666666649</v>
      </c>
    </row>
    <row r="150" spans="3:3" x14ac:dyDescent="0.2">
      <c r="C150">
        <v>0.54333333333333322</v>
      </c>
    </row>
    <row r="151" spans="3:3" x14ac:dyDescent="0.2">
      <c r="C151">
        <v>1.000833333333333</v>
      </c>
    </row>
    <row r="152" spans="3:3" x14ac:dyDescent="0.2">
      <c r="C152">
        <v>1.8966666666666649</v>
      </c>
    </row>
    <row r="153" spans="3:3" x14ac:dyDescent="0.2">
      <c r="C153">
        <v>2.3916666666666653</v>
      </c>
    </row>
    <row r="154" spans="3:3" x14ac:dyDescent="0.2">
      <c r="C154">
        <v>0.91791666666666571</v>
      </c>
    </row>
    <row r="155" spans="3:3" x14ac:dyDescent="0.2">
      <c r="C155">
        <v>0.11666666666666675</v>
      </c>
    </row>
    <row r="156" spans="3:3" x14ac:dyDescent="0.2">
      <c r="C156">
        <v>1.1941666666666659</v>
      </c>
    </row>
    <row r="157" spans="3:3" x14ac:dyDescent="0.2">
      <c r="C157">
        <v>4.8966666666666647</v>
      </c>
    </row>
    <row r="158" spans="3:3" x14ac:dyDescent="0.2">
      <c r="C158">
        <v>5.3966666666666701</v>
      </c>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E52B9-5550-4E40-8551-9777B7FADFCA}">
  <dimension ref="A1:Q70"/>
  <sheetViews>
    <sheetView tabSelected="1" topLeftCell="A26" zoomScale="81" zoomScaleNormal="70" workbookViewId="0">
      <selection activeCell="J37" sqref="J37"/>
    </sheetView>
  </sheetViews>
  <sheetFormatPr baseColWidth="10" defaultColWidth="8.83203125" defaultRowHeight="15" x14ac:dyDescent="0.2"/>
  <cols>
    <col min="1" max="1" width="13" bestFit="1" customWidth="1"/>
    <col min="2" max="2" width="9.6640625" bestFit="1" customWidth="1"/>
    <col min="3" max="3" width="11.6640625" bestFit="1" customWidth="1"/>
    <col min="5" max="5" width="11.33203125" bestFit="1" customWidth="1"/>
    <col min="8" max="8" width="26.6640625" bestFit="1" customWidth="1"/>
    <col min="9" max="9" width="23.5" bestFit="1" customWidth="1"/>
    <col min="10" max="10" width="17.5" bestFit="1" customWidth="1"/>
    <col min="11" max="12" width="16.5" bestFit="1" customWidth="1"/>
    <col min="14" max="14" width="18.33203125" customWidth="1"/>
    <col min="15" max="15" width="13.83203125" customWidth="1"/>
    <col min="16" max="16" width="14.33203125" customWidth="1"/>
  </cols>
  <sheetData>
    <row r="1" spans="1:13" x14ac:dyDescent="0.2">
      <c r="A1" s="8"/>
      <c r="B1" s="19"/>
      <c r="C1" s="2" t="s">
        <v>106</v>
      </c>
      <c r="D1" s="4" t="s">
        <v>107</v>
      </c>
      <c r="E1" s="6" t="s">
        <v>108</v>
      </c>
      <c r="F1" s="8"/>
      <c r="G1" s="8"/>
      <c r="H1" t="s">
        <v>39</v>
      </c>
      <c r="I1" s="19" t="s">
        <v>40</v>
      </c>
      <c r="J1" s="2" t="s">
        <v>106</v>
      </c>
      <c r="K1" s="4" t="s">
        <v>107</v>
      </c>
      <c r="L1" s="6" t="s">
        <v>108</v>
      </c>
      <c r="M1" s="8"/>
    </row>
    <row r="2" spans="1:13" x14ac:dyDescent="0.2">
      <c r="A2" s="8"/>
      <c r="B2" s="19" t="s">
        <v>9</v>
      </c>
      <c r="C2" s="10" cm="1">
        <f t="array" aca="1" ref="C2" ca="1">SUMPRODUCT(TRANSPOSE(Návratnost_historická!$H$3:$H$5),'Simulace budoucích výnosů'!B2:D2)</f>
        <v>-4.3808167201243232E-2</v>
      </c>
      <c r="D2" s="11" cm="1">
        <f t="array" aca="1" ref="D2" ca="1">SUMPRODUCT(TRANSPOSE(Návratnost_historická!$I$3:$I$5),'Simulace budoucích výnosů'!B2:D2)</f>
        <v>-2.6724951013368105E-2</v>
      </c>
      <c r="E2" s="12" cm="1">
        <f t="array" aca="1" ref="E2" ca="1">SUMPRODUCT(TRANSPOSE(Návratnost_historická!$J$3:$J$5),'Simulace budoucích výnosů'!B2:D2)</f>
        <v>7.4414813623821623E-3</v>
      </c>
      <c r="F2" s="8"/>
      <c r="G2" s="8"/>
      <c r="H2">
        <v>1000000</v>
      </c>
      <c r="I2" s="19" t="s">
        <v>9</v>
      </c>
      <c r="J2" s="26">
        <f>H2</f>
        <v>1000000</v>
      </c>
      <c r="K2" s="25">
        <f>H2</f>
        <v>1000000</v>
      </c>
      <c r="L2" s="24">
        <f>H2</f>
        <v>1000000</v>
      </c>
      <c r="M2" s="8"/>
    </row>
    <row r="3" spans="1:13" x14ac:dyDescent="0.2">
      <c r="A3" s="8"/>
      <c r="B3" s="19" t="s">
        <v>10</v>
      </c>
      <c r="C3" s="10" cm="1">
        <f t="array" aca="1" ref="C3" ca="1">SUMPRODUCT(TRANSPOSE(Návratnost_historická!$H$3:$H$5),'Simulace budoucích výnosů'!B3:D3)</f>
        <v>0.11200283107498957</v>
      </c>
      <c r="D3" s="11" cm="1">
        <f t="array" aca="1" ref="D3" ca="1">SUMPRODUCT(TRANSPOSE(Návratnost_historická!$I$3:$I$5),'Simulace budoucích výnosů'!B3:D3)</f>
        <v>8.3202283733012555E-2</v>
      </c>
      <c r="E3" s="12" cm="1">
        <f t="array" aca="1" ref="E3" ca="1">SUMPRODUCT(TRANSPOSE(Návratnost_historická!$J$3:$J$5),'Simulace budoucích výnosů'!B3:D3)</f>
        <v>2.5601189049058507E-2</v>
      </c>
      <c r="F3" s="8"/>
      <c r="G3" s="8"/>
      <c r="I3" s="19" t="s">
        <v>10</v>
      </c>
      <c r="J3" s="26">
        <f ca="1">J2*(1+C2)</f>
        <v>956191.83279875678</v>
      </c>
      <c r="K3" s="25">
        <f t="shared" ref="K3:K31" ca="1" si="0">K2*(1+D2)</f>
        <v>973275.04898663191</v>
      </c>
      <c r="L3" s="24">
        <f t="shared" ref="L3:L31" ca="1" si="1">L2*(1+E2)</f>
        <v>1007441.4813623822</v>
      </c>
      <c r="M3" s="8"/>
    </row>
    <row r="4" spans="1:13" x14ac:dyDescent="0.2">
      <c r="A4" s="8"/>
      <c r="B4" s="19" t="s">
        <v>11</v>
      </c>
      <c r="C4" s="10" cm="1">
        <f t="array" aca="1" ref="C4" ca="1">SUMPRODUCT(TRANSPOSE(Návratnost_historická!$H$3:$H$5),'Simulace budoucích výnosů'!B4:D4)</f>
        <v>0.10606215255778355</v>
      </c>
      <c r="D4" s="11" cm="1">
        <f t="array" aca="1" ref="D4" ca="1">SUMPRODUCT(TRANSPOSE(Návratnost_historická!$I$3:$I$5),'Simulace budoucích výnosů'!B4:D4)</f>
        <v>8.9306693156493561E-2</v>
      </c>
      <c r="E4" s="12" cm="1">
        <f t="array" aca="1" ref="E4" ca="1">SUMPRODUCT(TRANSPOSE(Návratnost_historická!$J$3:$J$5),'Simulace budoucích výnosů'!B4:D4)</f>
        <v>5.5795774353913544E-2</v>
      </c>
      <c r="F4" s="8"/>
      <c r="G4" s="8"/>
      <c r="I4" s="19" t="s">
        <v>11</v>
      </c>
      <c r="J4" s="26">
        <f t="shared" ref="J4:J31" ca="1" si="2">J3*(1+C3)</f>
        <v>1063288.0251230006</v>
      </c>
      <c r="K4" s="25">
        <f t="shared" ca="1" si="0"/>
        <v>1054253.7557626795</v>
      </c>
      <c r="L4" s="24">
        <f t="shared" ca="1" si="1"/>
        <v>1033233.1811826042</v>
      </c>
      <c r="M4" s="8"/>
    </row>
    <row r="5" spans="1:13" x14ac:dyDescent="0.2">
      <c r="A5" s="8"/>
      <c r="B5" s="19" t="s">
        <v>12</v>
      </c>
      <c r="C5" s="10" cm="1">
        <f t="array" aca="1" ref="C5" ca="1">SUMPRODUCT(TRANSPOSE(Návratnost_historická!$H$3:$H$5),'Simulace budoucích výnosů'!B5:D5)</f>
        <v>2.4700381502649953E-2</v>
      </c>
      <c r="D5" s="11" cm="1">
        <f t="array" aca="1" ref="D5" ca="1">SUMPRODUCT(TRANSPOSE(Návratnost_historická!$I$3:$I$5),'Simulace budoucích výnosů'!B5:D5)</f>
        <v>2.1434678999493764E-2</v>
      </c>
      <c r="E5" s="12" cm="1">
        <f t="array" aca="1" ref="E5" ca="1">SUMPRODUCT(TRANSPOSE(Návratnost_historická!$J$3:$J$5),'Simulace budoucích výnosů'!B5:D5)</f>
        <v>1.4903273993181395E-2</v>
      </c>
      <c r="F5" s="8"/>
      <c r="G5" s="8"/>
      <c r="I5" s="19" t="s">
        <v>12</v>
      </c>
      <c r="J5" s="26">
        <f t="shared" ca="1" si="2"/>
        <v>1176062.6418564608</v>
      </c>
      <c r="K5" s="25">
        <f t="shared" ca="1" si="0"/>
        <v>1148405.6724376581</v>
      </c>
      <c r="L5" s="24">
        <f t="shared" ca="1" si="1"/>
        <v>1090883.226614845</v>
      </c>
      <c r="M5" s="8"/>
    </row>
    <row r="6" spans="1:13" x14ac:dyDescent="0.2">
      <c r="A6" s="8"/>
      <c r="B6" s="19" t="s">
        <v>13</v>
      </c>
      <c r="C6" s="10" cm="1">
        <f t="array" aca="1" ref="C6" ca="1">SUMPRODUCT(TRANSPOSE(Návratnost_historická!$H$3:$H$5),'Simulace budoucích výnosů'!B6:D6)</f>
        <v>5.8860792606882616E-2</v>
      </c>
      <c r="D6" s="11" cm="1">
        <f t="array" aca="1" ref="D6" ca="1">SUMPRODUCT(TRANSPOSE(Návratnost_historická!$I$3:$I$5),'Simulace budoucích výnosů'!B6:D6)</f>
        <v>4.8578729097531921E-2</v>
      </c>
      <c r="E6" s="12" cm="1">
        <f t="array" aca="1" ref="E6" ca="1">SUMPRODUCT(TRANSPOSE(Návratnost_historická!$J$3:$J$5),'Simulace budoucích výnosů'!B6:D6)</f>
        <v>2.8014602078830518E-2</v>
      </c>
      <c r="F6" s="8"/>
      <c r="G6" s="8"/>
      <c r="I6" s="19" t="s">
        <v>13</v>
      </c>
      <c r="J6" s="26">
        <f t="shared" ca="1" si="2"/>
        <v>1205111.8377813296</v>
      </c>
      <c r="K6" s="25">
        <f t="shared" ca="1" si="0"/>
        <v>1173021.379387557</v>
      </c>
      <c r="L6" s="24">
        <f t="shared" ca="1" si="1"/>
        <v>1107140.9582356517</v>
      </c>
      <c r="M6" s="8"/>
    </row>
    <row r="7" spans="1:13" x14ac:dyDescent="0.2">
      <c r="A7" s="8"/>
      <c r="B7" s="19" t="s">
        <v>14</v>
      </c>
      <c r="C7" s="10" cm="1">
        <f t="array" aca="1" ref="C7" ca="1">SUMPRODUCT(TRANSPOSE(Návratnost_historická!$H$3:$H$5),'Simulace budoucích výnosů'!B7:D7)</f>
        <v>0.33682420613698677</v>
      </c>
      <c r="D7" s="11" cm="1">
        <f t="array" aca="1" ref="D7" ca="1">SUMPRODUCT(TRANSPOSE(Návratnost_historická!$I$3:$I$5),'Simulace budoucích výnosů'!B7:D7)</f>
        <v>0.24924021283740067</v>
      </c>
      <c r="E7" s="12" cm="1">
        <f t="array" aca="1" ref="E7" ca="1">SUMPRODUCT(TRANSPOSE(Návratnost_historická!$J$3:$J$5),'Simulace budoucích výnosů'!B7:D7)</f>
        <v>7.4072226238228386E-2</v>
      </c>
      <c r="F7" s="8"/>
      <c r="G7" s="8"/>
      <c r="I7" s="19" t="s">
        <v>14</v>
      </c>
      <c r="J7" s="26">
        <f t="shared" ca="1" si="2"/>
        <v>1276045.6757330757</v>
      </c>
      <c r="K7" s="25">
        <f t="shared" ca="1" si="0"/>
        <v>1230005.2672024383</v>
      </c>
      <c r="L7" s="24">
        <f t="shared" ca="1" si="1"/>
        <v>1138157.0716257987</v>
      </c>
      <c r="M7" s="8"/>
    </row>
    <row r="8" spans="1:13" x14ac:dyDescent="0.2">
      <c r="A8" s="8"/>
      <c r="B8" s="19" t="s">
        <v>15</v>
      </c>
      <c r="C8" s="10" cm="1">
        <f t="array" aca="1" ref="C8" ca="1">SUMPRODUCT(TRANSPOSE(Návratnost_historická!$H$3:$H$5),'Simulace budoucích výnosů'!B8:D8)</f>
        <v>9.8927300942543567E-2</v>
      </c>
      <c r="D8" s="11" cm="1">
        <f t="array" aca="1" ref="D8" ca="1">SUMPRODUCT(TRANSPOSE(Návratnost_historická!$I$3:$I$5),'Simulace budoucích výnosů'!B8:D8)</f>
        <v>8.4692707331754172E-2</v>
      </c>
      <c r="E8" s="12" cm="1">
        <f t="array" aca="1" ref="E8" ca="1">SUMPRODUCT(TRANSPOSE(Návratnost_historická!$J$3:$J$5),'Simulace budoucích výnosů'!B8:D8)</f>
        <v>5.6223520110175403E-2</v>
      </c>
      <c r="F8" s="8"/>
      <c r="G8" s="8"/>
      <c r="I8" s="19" t="s">
        <v>15</v>
      </c>
      <c r="J8" s="26">
        <f t="shared" ca="1" si="2"/>
        <v>1705848.7474564039</v>
      </c>
      <c r="K8" s="25">
        <f t="shared" ca="1" si="0"/>
        <v>1536572.041791098</v>
      </c>
      <c r="L8" s="24">
        <f t="shared" ca="1" si="1"/>
        <v>1222462.8997299043</v>
      </c>
      <c r="M8" s="8"/>
    </row>
    <row r="9" spans="1:13" x14ac:dyDescent="0.2">
      <c r="A9" s="8"/>
      <c r="B9" s="19" t="s">
        <v>16</v>
      </c>
      <c r="C9" s="10" cm="1">
        <f t="array" aca="1" ref="C9" ca="1">SUMPRODUCT(TRANSPOSE(Návratnost_historická!$H$3:$H$5),'Simulace budoucích výnosů'!B9:D9)</f>
        <v>0.174621556009808</v>
      </c>
      <c r="D9" s="11" cm="1">
        <f t="array" aca="1" ref="D9" ca="1">SUMPRODUCT(TRANSPOSE(Návratnost_historická!$I$3:$I$5),'Simulace budoucích výnosů'!B9:D9)</f>
        <v>0.11794748878059258</v>
      </c>
      <c r="E9" s="12" cm="1">
        <f t="array" aca="1" ref="E9" ca="1">SUMPRODUCT(TRANSPOSE(Návratnost_historická!$J$3:$J$5),'Simulace budoucích výnosů'!B9:D9)</f>
        <v>4.5993543221617243E-3</v>
      </c>
      <c r="F9" s="8"/>
      <c r="G9" s="8"/>
      <c r="I9" s="19" t="s">
        <v>16</v>
      </c>
      <c r="J9" s="26">
        <f t="shared" ca="1" si="2"/>
        <v>1874603.7598584846</v>
      </c>
      <c r="K9" s="25">
        <f t="shared" ca="1" si="0"/>
        <v>1666708.4880206676</v>
      </c>
      <c r="L9" s="24">
        <f t="shared" ca="1" si="1"/>
        <v>1291194.0671568119</v>
      </c>
      <c r="M9" s="8"/>
    </row>
    <row r="10" spans="1:13" x14ac:dyDescent="0.2">
      <c r="A10" s="8"/>
      <c r="B10" s="19" t="s">
        <v>17</v>
      </c>
      <c r="C10" s="10" cm="1">
        <f t="array" aca="1" ref="C10" ca="1">SUMPRODUCT(TRANSPOSE(Návratnost_historická!$H$3:$H$5),'Simulace budoucích výnosů'!B10:D10)</f>
        <v>1.0999671759479079E-2</v>
      </c>
      <c r="D10" s="11" cm="1">
        <f t="array" aca="1" ref="D10" ca="1">SUMPRODUCT(TRANSPOSE(Návratnost_historická!$I$3:$I$5),'Simulace budoucích výnosů'!B10:D10)</f>
        <v>1.8943973754671949E-2</v>
      </c>
      <c r="E10" s="12" cm="1">
        <f t="array" aca="1" ref="E10" ca="1">SUMPRODUCT(TRANSPOSE(Návratnost_historická!$J$3:$J$5),'Simulace budoucích výnosů'!B10:D10)</f>
        <v>3.4832577745057686E-2</v>
      </c>
      <c r="F10" s="8"/>
      <c r="G10" s="8"/>
      <c r="I10" s="19" t="s">
        <v>17</v>
      </c>
      <c r="J10" s="26">
        <f t="shared" ca="1" si="2"/>
        <v>2201949.9853068097</v>
      </c>
      <c r="K10" s="25">
        <f t="shared" ca="1" si="0"/>
        <v>1863292.5687120035</v>
      </c>
      <c r="L10" s="24">
        <f t="shared" ca="1" si="1"/>
        <v>1297132.7261703392</v>
      </c>
      <c r="M10" s="8"/>
    </row>
    <row r="11" spans="1:13" x14ac:dyDescent="0.2">
      <c r="A11" s="8"/>
      <c r="B11" s="19" t="s">
        <v>18</v>
      </c>
      <c r="C11" s="10" cm="1">
        <f t="array" aca="1" ref="C11" ca="1">SUMPRODUCT(TRANSPOSE(Návratnost_historická!$H$3:$H$5),'Simulace budoucích výnosů'!B11:D11)</f>
        <v>7.5801519032106857E-2</v>
      </c>
      <c r="D11" s="11" cm="1">
        <f t="array" aca="1" ref="D11" ca="1">SUMPRODUCT(TRANSPOSE(Návratnost_historická!$I$3:$I$5),'Simulace budoucích výnosů'!B11:D11)</f>
        <v>6.7729546813107194E-2</v>
      </c>
      <c r="E11" s="12" cm="1">
        <f t="array" aca="1" ref="E11" ca="1">SUMPRODUCT(TRANSPOSE(Návratnost_historická!$J$3:$J$5),'Simulace budoucích výnosů'!B11:D11)</f>
        <v>5.1585602375107856E-2</v>
      </c>
      <c r="F11" s="8"/>
      <c r="G11" s="8"/>
      <c r="I11" s="19" t="s">
        <v>18</v>
      </c>
      <c r="J11" s="26">
        <f t="shared" ca="1" si="2"/>
        <v>2226170.7123759743</v>
      </c>
      <c r="K11" s="25">
        <f t="shared" ca="1" si="0"/>
        <v>1898590.7342309591</v>
      </c>
      <c r="L11" s="24">
        <f t="shared" ca="1" si="1"/>
        <v>1342315.2027003262</v>
      </c>
      <c r="M11" s="8"/>
    </row>
    <row r="12" spans="1:13" x14ac:dyDescent="0.2">
      <c r="A12" s="8"/>
      <c r="B12" s="19" t="s">
        <v>19</v>
      </c>
      <c r="C12" s="10" cm="1">
        <f t="array" aca="1" ref="C12" ca="1">SUMPRODUCT(TRANSPOSE(Návratnost_historická!$H$3:$H$5),'Simulace budoucích výnosů'!B12:D12)</f>
        <v>0.1053832067948557</v>
      </c>
      <c r="D12" s="11" cm="1">
        <f t="array" aca="1" ref="D12" ca="1">SUMPRODUCT(TRANSPOSE(Návratnost_historická!$I$3:$I$5),'Simulace budoucích výnosů'!B12:D12)</f>
        <v>7.9208933943985538E-2</v>
      </c>
      <c r="E12" s="12" cm="1">
        <f t="array" aca="1" ref="E12" ca="1">SUMPRODUCT(TRANSPOSE(Návratnost_historická!$J$3:$J$5),'Simulace budoucích výnosů'!B12:D12)</f>
        <v>2.6860388242245171E-2</v>
      </c>
      <c r="F12" s="8"/>
      <c r="G12" s="8"/>
      <c r="I12" s="19" t="s">
        <v>19</v>
      </c>
      <c r="J12" s="26">
        <f t="shared" ca="1" si="2"/>
        <v>2394917.8339988608</v>
      </c>
      <c r="K12" s="25">
        <f t="shared" ca="1" si="0"/>
        <v>2027181.4242439864</v>
      </c>
      <c r="L12" s="24">
        <f t="shared" ca="1" si="1"/>
        <v>1411559.3410088874</v>
      </c>
      <c r="M12" s="8"/>
    </row>
    <row r="13" spans="1:13" x14ac:dyDescent="0.2">
      <c r="A13" s="8"/>
      <c r="B13" s="19" t="s">
        <v>20</v>
      </c>
      <c r="C13" s="10" cm="1">
        <f t="array" aca="1" ref="C13" ca="1">SUMPRODUCT(TRANSPOSE(Návratnost_historická!$H$3:$H$5),'Simulace budoucích výnosů'!B13:D13)</f>
        <v>0.21606760621981327</v>
      </c>
      <c r="D13" s="11" cm="1">
        <f t="array" aca="1" ref="D13" ca="1">SUMPRODUCT(TRANSPOSE(Návratnost_historická!$I$3:$I$5),'Simulace budoucích výnosů'!B13:D13)</f>
        <v>0.16930308643964895</v>
      </c>
      <c r="E13" s="12" cm="1">
        <f t="array" aca="1" ref="E13" ca="1">SUMPRODUCT(TRANSPOSE(Návratnost_historická!$J$3:$J$5),'Simulace budoucích výnosů'!B13:D13)</f>
        <v>7.5774046879320253E-2</v>
      </c>
      <c r="F13" s="8"/>
      <c r="G13" s="8"/>
      <c r="I13" s="19" t="s">
        <v>20</v>
      </c>
      <c r="J13" s="26">
        <f t="shared" ca="1" si="2"/>
        <v>2647301.9553558505</v>
      </c>
      <c r="K13" s="25">
        <f t="shared" ca="1" si="0"/>
        <v>2187752.3037694031</v>
      </c>
      <c r="L13" s="24">
        <f t="shared" ca="1" si="1"/>
        <v>1449474.3729353538</v>
      </c>
      <c r="M13" s="8"/>
    </row>
    <row r="14" spans="1:13" x14ac:dyDescent="0.2">
      <c r="A14" s="8"/>
      <c r="B14" s="19" t="s">
        <v>21</v>
      </c>
      <c r="C14" s="10" cm="1">
        <f t="array" aca="1" ref="C14" ca="1">SUMPRODUCT(TRANSPOSE(Návratnost_historická!$H$3:$H$5),'Simulace budoucích výnosů'!B14:D14)</f>
        <v>4.4983444085748253E-2</v>
      </c>
      <c r="D14" s="11" cm="1">
        <f t="array" aca="1" ref="D14" ca="1">SUMPRODUCT(TRANSPOSE(Návratnost_historická!$I$3:$I$5),'Simulace budoucích výnosů'!B14:D14)</f>
        <v>4.0703042594330101E-2</v>
      </c>
      <c r="E14" s="12" cm="1">
        <f t="array" aca="1" ref="E14" ca="1">SUMPRODUCT(TRANSPOSE(Návratnost_historická!$J$3:$J$5),'Simulace budoucích výnosů'!B14:D14)</f>
        <v>3.2142239611493789E-2</v>
      </c>
      <c r="F14" s="8"/>
      <c r="G14" s="8"/>
      <c r="I14" s="19" t="s">
        <v>21</v>
      </c>
      <c r="J14" s="26">
        <f t="shared" ca="1" si="2"/>
        <v>3219298.1517906198</v>
      </c>
      <c r="K14" s="25">
        <f t="shared" ca="1" si="0"/>
        <v>2558145.5211630156</v>
      </c>
      <c r="L14" s="24">
        <f t="shared" ca="1" si="1"/>
        <v>1559306.9120205306</v>
      </c>
      <c r="M14" s="8"/>
    </row>
    <row r="15" spans="1:13" x14ac:dyDescent="0.2">
      <c r="A15" s="8"/>
      <c r="B15" s="19" t="s">
        <v>22</v>
      </c>
      <c r="C15" s="10" cm="1">
        <f t="array" aca="1" ref="C15" ca="1">SUMPRODUCT(TRANSPOSE(Návratnost_historická!$H$3:$H$5),'Simulace budoucích výnosů'!B15:D15)</f>
        <v>7.4502189868221338E-2</v>
      </c>
      <c r="D15" s="11" cm="1">
        <f t="array" aca="1" ref="D15" ca="1">SUMPRODUCT(TRANSPOSE(Návratnost_historická!$I$3:$I$5),'Simulace budoucích výnosů'!B15:D15)</f>
        <v>5.7983426787571485E-2</v>
      </c>
      <c r="E15" s="12" cm="1">
        <f t="array" aca="1" ref="E15" ca="1">SUMPRODUCT(TRANSPOSE(Návratnost_historická!$J$3:$J$5),'Simulace budoucích výnosů'!B15:D15)</f>
        <v>2.4945900626271798E-2</v>
      </c>
      <c r="F15" s="8"/>
      <c r="G15" s="8"/>
      <c r="I15" s="19" t="s">
        <v>22</v>
      </c>
      <c r="J15" s="26">
        <f t="shared" ca="1" si="2"/>
        <v>3364113.2701970455</v>
      </c>
      <c r="K15" s="25">
        <f t="shared" ca="1" si="0"/>
        <v>2662269.8272734084</v>
      </c>
      <c r="L15" s="24">
        <f t="shared" ca="1" si="1"/>
        <v>1609426.528414553</v>
      </c>
      <c r="M15" s="8"/>
    </row>
    <row r="16" spans="1:13" x14ac:dyDescent="0.2">
      <c r="A16" s="8"/>
      <c r="B16" s="19" t="s">
        <v>23</v>
      </c>
      <c r="C16" s="10" cm="1">
        <f t="array" aca="1" ref="C16" ca="1">SUMPRODUCT(TRANSPOSE(Návratnost_historická!$H$3:$H$5),'Simulace budoucích výnosů'!B16:D16)</f>
        <v>0.17342195514266553</v>
      </c>
      <c r="D16" s="11" cm="1">
        <f t="array" aca="1" ref="D16" ca="1">SUMPRODUCT(TRANSPOSE(Návratnost_historická!$I$3:$I$5),'Simulace budoucích výnosů'!B16:D16)</f>
        <v>0.13935116150543933</v>
      </c>
      <c r="E16" s="12" cm="1">
        <f t="array" aca="1" ref="E16" ca="1">SUMPRODUCT(TRANSPOSE(Návratnost_historická!$J$3:$J$5),'Simulace budoucích výnosů'!B16:D16)</f>
        <v>7.1209574230986922E-2</v>
      </c>
      <c r="F16" s="8"/>
      <c r="G16" s="8"/>
      <c r="I16" s="19" t="s">
        <v>23</v>
      </c>
      <c r="J16" s="26">
        <f t="shared" ca="1" si="2"/>
        <v>3614747.0757914693</v>
      </c>
      <c r="K16" s="25">
        <f t="shared" ca="1" si="0"/>
        <v>2816637.3548918762</v>
      </c>
      <c r="L16" s="24">
        <f t="shared" ca="1" si="1"/>
        <v>1649575.1226576681</v>
      </c>
      <c r="M16" s="8"/>
    </row>
    <row r="17" spans="1:13" x14ac:dyDescent="0.2">
      <c r="A17" s="8"/>
      <c r="B17" s="19" t="s">
        <v>24</v>
      </c>
      <c r="C17" s="10" cm="1">
        <f t="array" aca="1" ref="C17" ca="1">SUMPRODUCT(TRANSPOSE(Návratnost_historická!$H$3:$H$5),'Simulace budoucích výnosů'!B17:D17)</f>
        <v>0.10552823325002991</v>
      </c>
      <c r="D17" s="11" cm="1">
        <f t="array" aca="1" ref="D17" ca="1">SUMPRODUCT(TRANSPOSE(Návratnost_historická!$I$3:$I$5),'Simulace budoucích výnosů'!B17:D17)</f>
        <v>8.8297454043905974E-2</v>
      </c>
      <c r="E17" s="12" cm="1">
        <f t="array" aca="1" ref="E17" ca="1">SUMPRODUCT(TRANSPOSE(Návratnost_historická!$J$3:$J$5),'Simulace budoucích výnosů'!B17:D17)</f>
        <v>5.3835895631658109E-2</v>
      </c>
      <c r="F17" s="8"/>
      <c r="G17" s="8"/>
      <c r="I17" s="19" t="s">
        <v>24</v>
      </c>
      <c r="J17" s="26">
        <f t="shared" ca="1" si="2"/>
        <v>4241623.5810214588</v>
      </c>
      <c r="K17" s="25">
        <f t="shared" ca="1" si="0"/>
        <v>3209139.0418356671</v>
      </c>
      <c r="L17" s="24">
        <f t="shared" ca="1" si="1"/>
        <v>1767040.6648041485</v>
      </c>
      <c r="M17" s="8"/>
    </row>
    <row r="18" spans="1:13" x14ac:dyDescent="0.2">
      <c r="A18" s="8"/>
      <c r="B18" s="19" t="s">
        <v>25</v>
      </c>
      <c r="C18" s="10" cm="1">
        <f t="array" aca="1" ref="C18" ca="1">SUMPRODUCT(TRANSPOSE(Návratnost_historická!$H$3:$H$5),'Simulace budoucích výnosů'!B18:D18)</f>
        <v>1.9278845759254412E-2</v>
      </c>
      <c r="D18" s="11" cm="1">
        <f t="array" aca="1" ref="D18" ca="1">SUMPRODUCT(TRANSPOSE(Návratnost_historická!$I$3:$I$5),'Simulace budoucích výnosů'!B18:D18)</f>
        <v>2.4423242425925903E-2</v>
      </c>
      <c r="E18" s="12" cm="1">
        <f t="array" aca="1" ref="E18" ca="1">SUMPRODUCT(TRANSPOSE(Návratnost_historická!$J$3:$J$5),'Simulace budoucích výnosů'!B18:D18)</f>
        <v>3.4712035759268893E-2</v>
      </c>
      <c r="F18" s="8"/>
      <c r="G18" s="8"/>
      <c r="I18" s="19" t="s">
        <v>25</v>
      </c>
      <c r="J18" s="26">
        <f t="shared" ca="1" si="2"/>
        <v>4689234.6236383189</v>
      </c>
      <c r="K18" s="25">
        <f t="shared" ca="1" si="0"/>
        <v>3492497.8489026562</v>
      </c>
      <c r="L18" s="24">
        <f t="shared" ca="1" si="1"/>
        <v>1862170.8816114403</v>
      </c>
      <c r="M18" s="8"/>
    </row>
    <row r="19" spans="1:13" x14ac:dyDescent="0.2">
      <c r="A19" s="8"/>
      <c r="B19" s="19" t="s">
        <v>26</v>
      </c>
      <c r="C19" s="10" cm="1">
        <f t="array" aca="1" ref="C19" ca="1">SUMPRODUCT(TRANSPOSE(Návratnost_historická!$H$3:$H$5),'Simulace budoucích výnosů'!B19:D19)</f>
        <v>0.16259014439068062</v>
      </c>
      <c r="D19" s="11" cm="1">
        <f t="array" aca="1" ref="D19" ca="1">SUMPRODUCT(TRANSPOSE(Návratnost_historická!$I$3:$I$5),'Simulace budoucích výnosů'!B19:D19)</f>
        <v>0.12971517538013785</v>
      </c>
      <c r="E19" s="12" cm="1">
        <f t="array" aca="1" ref="E19" ca="1">SUMPRODUCT(TRANSPOSE(Návratnost_historická!$J$3:$J$5),'Simulace budoucích výnosů'!B19:D19)</f>
        <v>6.3965237359052365E-2</v>
      </c>
      <c r="F19" s="8"/>
      <c r="G19" s="8"/>
      <c r="I19" s="19" t="s">
        <v>26</v>
      </c>
      <c r="J19" s="26">
        <f t="shared" ca="1" si="2"/>
        <v>4779637.6546763973</v>
      </c>
      <c r="K19" s="25">
        <f t="shared" ca="1" si="0"/>
        <v>3577795.9705384304</v>
      </c>
      <c r="L19" s="24">
        <f t="shared" ca="1" si="1"/>
        <v>1926810.6238438061</v>
      </c>
      <c r="M19" s="8"/>
    </row>
    <row r="20" spans="1:13" x14ac:dyDescent="0.2">
      <c r="A20" s="8"/>
      <c r="B20" s="19" t="s">
        <v>27</v>
      </c>
      <c r="C20" s="10" cm="1">
        <f t="array" aca="1" ref="C20" ca="1">SUMPRODUCT(TRANSPOSE(Návratnost_historická!$H$3:$H$5),'Simulace budoucích výnosů'!B20:D20)</f>
        <v>0.12597178423442087</v>
      </c>
      <c r="D20" s="11" cm="1">
        <f t="array" aca="1" ref="D20" ca="1">SUMPRODUCT(TRANSPOSE(Návratnost_historická!$I$3:$I$5),'Simulace budoucích výnosů'!B20:D20)</f>
        <v>9.3885339087109068E-2</v>
      </c>
      <c r="E20" s="12" cm="1">
        <f t="array" aca="1" ref="E20" ca="1">SUMPRODUCT(TRANSPOSE(Návratnost_historická!$J$3:$J$5),'Simulace budoucích výnosů'!B20:D20)</f>
        <v>2.9712448792485417E-2</v>
      </c>
      <c r="F20" s="8"/>
      <c r="G20" s="8"/>
      <c r="I20" s="19" t="s">
        <v>27</v>
      </c>
      <c r="J20" s="26">
        <f t="shared" ca="1" si="2"/>
        <v>5556759.631085366</v>
      </c>
      <c r="K20" s="25">
        <f t="shared" ca="1" si="0"/>
        <v>4041890.402331173</v>
      </c>
      <c r="L20" s="24">
        <f t="shared" ca="1" si="1"/>
        <v>2050059.5227439192</v>
      </c>
      <c r="M20" s="8"/>
    </row>
    <row r="21" spans="1:13" x14ac:dyDescent="0.2">
      <c r="A21" s="8"/>
      <c r="B21" s="19" t="s">
        <v>28</v>
      </c>
      <c r="C21" s="10" cm="1">
        <f t="array" aca="1" ref="C21" ca="1">SUMPRODUCT(TRANSPOSE(Návratnost_historická!$H$3:$H$5),'Simulace budoucích výnosů'!B21:D21)</f>
        <v>0.20377144423896792</v>
      </c>
      <c r="D21" s="11" cm="1">
        <f t="array" aca="1" ref="D21" ca="1">SUMPRODUCT(TRANSPOSE(Návratnost_historická!$I$3:$I$5),'Simulace budoucích výnosů'!B21:D21)</f>
        <v>0.14187383988088473</v>
      </c>
      <c r="E21" s="12" cm="1">
        <f t="array" aca="1" ref="E21" ca="1">SUMPRODUCT(TRANSPOSE(Návratnost_historická!$J$3:$J$5),'Simulace budoucích výnosů'!B21:D21)</f>
        <v>1.807863116471824E-2</v>
      </c>
      <c r="F21" s="8"/>
      <c r="G21" s="8"/>
      <c r="I21" s="19" t="s">
        <v>28</v>
      </c>
      <c r="J21" s="26">
        <f t="shared" ca="1" si="2"/>
        <v>6256754.5563749913</v>
      </c>
      <c r="K21" s="25">
        <f t="shared" ca="1" si="0"/>
        <v>4421364.6533069666</v>
      </c>
      <c r="L21" s="24">
        <f t="shared" ca="1" si="1"/>
        <v>2110971.8113349946</v>
      </c>
      <c r="M21" s="8"/>
    </row>
    <row r="22" spans="1:13" x14ac:dyDescent="0.2">
      <c r="A22" s="8"/>
      <c r="B22" s="19" t="s">
        <v>29</v>
      </c>
      <c r="C22" s="10" cm="1">
        <f t="array" aca="1" ref="C22" ca="1">SUMPRODUCT(TRANSPOSE(Návratnost_historická!$H$3:$H$5),'Simulace budoucích výnosů'!B22:D22)</f>
        <v>-3.921325603060663E-2</v>
      </c>
      <c r="D22" s="11" cm="1">
        <f t="array" aca="1" ref="D22" ca="1">SUMPRODUCT(TRANSPOSE(Návratnost_historická!$I$3:$I$5),'Simulace budoucích výnosů'!B22:D22)</f>
        <v>-1.6213844549950975E-2</v>
      </c>
      <c r="E22" s="12" cm="1">
        <f t="array" aca="1" ref="E22" ca="1">SUMPRODUCT(TRANSPOSE(Návratnost_historická!$J$3:$J$5),'Simulace budoucích výnosů'!B22:D22)</f>
        <v>2.9784978411360324E-2</v>
      </c>
      <c r="F22" s="8"/>
      <c r="G22" s="8"/>
      <c r="I22" s="19" t="s">
        <v>29</v>
      </c>
      <c r="J22" s="26">
        <f t="shared" ca="1" si="2"/>
        <v>7531702.4685762664</v>
      </c>
      <c r="K22" s="25">
        <f t="shared" ca="1" si="0"/>
        <v>5048640.6341852425</v>
      </c>
      <c r="L22" s="24">
        <f t="shared" ca="1" si="1"/>
        <v>2149135.2921112375</v>
      </c>
      <c r="M22" s="8"/>
    </row>
    <row r="23" spans="1:13" x14ac:dyDescent="0.2">
      <c r="A23" s="8"/>
      <c r="B23" s="19" t="s">
        <v>30</v>
      </c>
      <c r="C23" s="10" cm="1">
        <f t="array" aca="1" ref="C23" ca="1">SUMPRODUCT(TRANSPOSE(Návratnost_historická!$H$3:$H$5),'Simulace budoucích výnosů'!B23:D23)</f>
        <v>0.15933029029679668</v>
      </c>
      <c r="D23" s="11" cm="1">
        <f t="array" aca="1" ref="D23" ca="1">SUMPRODUCT(TRANSPOSE(Návratnost_historická!$I$3:$I$5),'Simulace budoucích výnosů'!B23:D23)</f>
        <v>0.12455670790320965</v>
      </c>
      <c r="E23" s="12" cm="1">
        <f t="array" aca="1" ref="E23" ca="1">SUMPRODUCT(TRANSPOSE(Návratnost_historická!$J$3:$J$5),'Simulace budoucích výnosů'!B23:D23)</f>
        <v>5.5009543116035509E-2</v>
      </c>
      <c r="F23" s="8"/>
      <c r="G23" s="8"/>
      <c r="I23" s="19" t="s">
        <v>30</v>
      </c>
      <c r="J23" s="26">
        <f t="shared" ca="1" si="2"/>
        <v>7236359.8913296331</v>
      </c>
      <c r="K23" s="25">
        <f t="shared" ca="1" si="0"/>
        <v>4966782.7597539965</v>
      </c>
      <c r="L23" s="24">
        <f t="shared" ca="1" si="1"/>
        <v>2213147.2403898635</v>
      </c>
      <c r="M23" s="8"/>
    </row>
    <row r="24" spans="1:13" x14ac:dyDescent="0.2">
      <c r="A24" s="8"/>
      <c r="B24" s="19" t="s">
        <v>31</v>
      </c>
      <c r="C24" s="10" cm="1">
        <f t="array" aca="1" ref="C24" ca="1">SUMPRODUCT(TRANSPOSE(Návratnost_historická!$H$3:$H$5),'Simulace budoucích výnosů'!B24:D24)</f>
        <v>0.38381666585759822</v>
      </c>
      <c r="D24" s="11" cm="1">
        <f t="array" aca="1" ref="D24" ca="1">SUMPRODUCT(TRANSPOSE(Návratnost_historická!$I$3:$I$5),'Simulace budoucích výnosů'!B24:D24)</f>
        <v>0.28623285361316048</v>
      </c>
      <c r="E24" s="12" cm="1">
        <f t="array" aca="1" ref="E24" ca="1">SUMPRODUCT(TRANSPOSE(Návratnost_historická!$J$3:$J$5),'Simulace budoucích výnosů'!B24:D24)</f>
        <v>9.106522912428501E-2</v>
      </c>
      <c r="F24" s="8"/>
      <c r="G24" s="8"/>
      <c r="I24" s="19" t="s">
        <v>31</v>
      </c>
      <c r="J24" s="26">
        <f t="shared" ca="1" si="2"/>
        <v>8389331.2135072779</v>
      </c>
      <c r="K24" s="25">
        <f t="shared" ca="1" si="0"/>
        <v>5585428.8691793727</v>
      </c>
      <c r="L24" s="24">
        <f t="shared" ca="1" si="1"/>
        <v>2334891.4589322247</v>
      </c>
      <c r="M24" s="8"/>
    </row>
    <row r="25" spans="1:13" x14ac:dyDescent="0.2">
      <c r="A25" s="8"/>
      <c r="B25" s="19" t="s">
        <v>32</v>
      </c>
      <c r="C25" s="10" cm="1">
        <f t="array" aca="1" ref="C25" ca="1">SUMPRODUCT(TRANSPOSE(Návratnost_historická!$H$3:$H$5),'Simulace budoucích výnosů'!B25:D25)</f>
        <v>-1.6659496859768041E-2</v>
      </c>
      <c r="D25" s="11" cm="1">
        <f t="array" aca="1" ref="D25" ca="1">SUMPRODUCT(TRANSPOSE(Návratnost_historická!$I$3:$I$5),'Simulace budoucích výnosů'!B25:D25)</f>
        <v>9.3866678288476169E-4</v>
      </c>
      <c r="E25" s="12" cm="1">
        <f t="array" aca="1" ref="E25" ca="1">SUMPRODUCT(TRANSPOSE(Návratnost_historická!$J$3:$J$5),'Simulace budoucích výnosů'!B25:D25)</f>
        <v>3.6134994068190367E-2</v>
      </c>
      <c r="F25" s="8"/>
      <c r="G25" s="8"/>
      <c r="I25" s="19" t="s">
        <v>32</v>
      </c>
      <c r="J25" s="26">
        <f t="shared" ca="1" si="2"/>
        <v>11609296.34865072</v>
      </c>
      <c r="K25" s="25">
        <f t="shared" ca="1" si="0"/>
        <v>7184162.1130579123</v>
      </c>
      <c r="L25" s="24">
        <f t="shared" ca="1" si="1"/>
        <v>2547518.8846202241</v>
      </c>
      <c r="M25" s="8"/>
    </row>
    <row r="26" spans="1:13" x14ac:dyDescent="0.2">
      <c r="A26" s="8"/>
      <c r="B26" s="19" t="s">
        <v>33</v>
      </c>
      <c r="C26" s="10" cm="1">
        <f t="array" aca="1" ref="C26" ca="1">SUMPRODUCT(TRANSPOSE(Návratnost_historická!$H$3:$H$5),'Simulace budoucích výnosů'!B26:D26)</f>
        <v>0.23038117196276264</v>
      </c>
      <c r="D26" s="11" cm="1">
        <f t="array" aca="1" ref="D26" ca="1">SUMPRODUCT(TRANSPOSE(Návratnost_historická!$I$3:$I$5),'Simulace budoucích výnosů'!B26:D26)</f>
        <v>0.17737096381986103</v>
      </c>
      <c r="E26" s="12" cm="1">
        <f t="array" aca="1" ref="E26" ca="1">SUMPRODUCT(TRANSPOSE(Návratnost_historická!$J$3:$J$5),'Simulace budoucích výnosů'!B26:D26)</f>
        <v>7.1350547534057812E-2</v>
      </c>
      <c r="F26" s="8"/>
      <c r="G26" s="8"/>
      <c r="I26" s="19" t="s">
        <v>33</v>
      </c>
      <c r="J26" s="26">
        <f t="shared" ca="1" si="2"/>
        <v>11415891.312586255</v>
      </c>
      <c r="K26" s="25">
        <f t="shared" ca="1" si="0"/>
        <v>7190905.6473962991</v>
      </c>
      <c r="L26" s="24">
        <f t="shared" ca="1" si="1"/>
        <v>2639573.4644045788</v>
      </c>
      <c r="M26" s="8"/>
    </row>
    <row r="27" spans="1:13" x14ac:dyDescent="0.2">
      <c r="A27" s="8"/>
      <c r="B27" s="19" t="s">
        <v>34</v>
      </c>
      <c r="C27" s="10" cm="1">
        <f t="array" aca="1" ref="C27" ca="1">SUMPRODUCT(TRANSPOSE(Návratnost_historická!$H$3:$H$5),'Simulace budoucích výnosů'!B27:D27)</f>
        <v>-0.1827945978604909</v>
      </c>
      <c r="D27" s="11" cm="1">
        <f t="array" aca="1" ref="D27" ca="1">SUMPRODUCT(TRANSPOSE(Návratnost_historická!$I$3:$I$5),'Simulace budoucích výnosů'!B27:D27)</f>
        <v>-0.12119765450188813</v>
      </c>
      <c r="E27" s="12" cm="1">
        <f t="array" aca="1" ref="E27" ca="1">SUMPRODUCT(TRANSPOSE(Návratnost_historická!$J$3:$J$5),'Simulace budoucích výnosů'!B27:D27)</f>
        <v>1.996232215317445E-3</v>
      </c>
      <c r="F27" s="8"/>
      <c r="G27" s="8"/>
      <c r="I27" s="19" t="s">
        <v>34</v>
      </c>
      <c r="J27" s="26">
        <f t="shared" ca="1" si="2"/>
        <v>14045897.732179398</v>
      </c>
      <c r="K27" s="25">
        <f t="shared" ca="1" si="0"/>
        <v>8466363.5128126629</v>
      </c>
      <c r="L27" s="24">
        <f t="shared" ca="1" si="1"/>
        <v>2827908.4763462157</v>
      </c>
      <c r="M27" s="8"/>
    </row>
    <row r="28" spans="1:13" x14ac:dyDescent="0.2">
      <c r="A28" s="8"/>
      <c r="B28" s="19" t="s">
        <v>35</v>
      </c>
      <c r="C28" s="10" cm="1">
        <f t="array" aca="1" ref="C28" ca="1">SUMPRODUCT(TRANSPOSE(Návratnost_historická!$H$3:$H$5),'Simulace budoucích výnosů'!B28:D28)</f>
        <v>1.3686669370563342E-2</v>
      </c>
      <c r="D28" s="11" cm="1">
        <f t="array" aca="1" ref="D28" ca="1">SUMPRODUCT(TRANSPOSE(Návratnost_historická!$I$3:$I$5),'Simulace budoucích výnosů'!B28:D28)</f>
        <v>2.7475263230898307E-2</v>
      </c>
      <c r="E28" s="12" cm="1">
        <f t="array" aca="1" ref="E28" ca="1">SUMPRODUCT(TRANSPOSE(Návratnost_historická!$J$3:$J$5),'Simulace budoucích výnosů'!B28:D28)</f>
        <v>5.5052450951568244E-2</v>
      </c>
      <c r="F28" s="8"/>
      <c r="G28" s="8"/>
      <c r="I28" s="19" t="s">
        <v>35</v>
      </c>
      <c r="J28" s="26">
        <f t="shared" ca="1" si="2"/>
        <v>11478383.504636083</v>
      </c>
      <c r="K28" s="25">
        <f t="shared" ca="1" si="0"/>
        <v>7440260.1128994022</v>
      </c>
      <c r="L28" s="24">
        <f t="shared" ca="1" si="1"/>
        <v>2833553.6383486674</v>
      </c>
      <c r="M28" s="8"/>
    </row>
    <row r="29" spans="1:13" x14ac:dyDescent="0.2">
      <c r="A29" s="8"/>
      <c r="B29" s="19" t="s">
        <v>36</v>
      </c>
      <c r="C29" s="10" cm="1">
        <f t="array" aca="1" ref="C29" ca="1">SUMPRODUCT(TRANSPOSE(Návratnost_historická!$H$3:$H$5),'Simulace budoucích výnosů'!B29:D29)</f>
        <v>0.52197571568428003</v>
      </c>
      <c r="D29" s="11" cm="1">
        <f t="array" aca="1" ref="D29" ca="1">SUMPRODUCT(TRANSPOSE(Návratnost_historická!$I$3:$I$5),'Simulace budoucích výnosů'!B29:D29)</f>
        <v>0.38318249049335162</v>
      </c>
      <c r="E29" s="12" cm="1">
        <f t="array" aca="1" ref="E29" ca="1">SUMPRODUCT(TRANSPOSE(Návratnost_historická!$J$3:$J$5),'Simulace budoucích výnosů'!B29:D29)</f>
        <v>0.10559604011149443</v>
      </c>
      <c r="F29" s="8"/>
      <c r="G29" s="8"/>
      <c r="I29" s="19" t="s">
        <v>36</v>
      </c>
      <c r="J29" s="26">
        <f t="shared" ca="1" si="2"/>
        <v>11635484.344572565</v>
      </c>
      <c r="K29" s="25">
        <f t="shared" ca="1" si="0"/>
        <v>7644683.218007667</v>
      </c>
      <c r="L29" s="24">
        <f t="shared" ca="1" si="1"/>
        <v>2989547.711042495</v>
      </c>
      <c r="M29" s="8"/>
    </row>
    <row r="30" spans="1:13" x14ac:dyDescent="0.2">
      <c r="A30" s="8"/>
      <c r="B30" s="19" t="s">
        <v>37</v>
      </c>
      <c r="C30" s="10" cm="1">
        <f t="array" aca="1" ref="C30" ca="1">SUMPRODUCT(TRANSPOSE(Návratnost_historická!$H$3:$H$5),'Simulace budoucích výnosů'!B30:D30)</f>
        <v>0.10652791127483593</v>
      </c>
      <c r="D30" s="11" cm="1">
        <f t="array" aca="1" ref="D30" ca="1">SUMPRODUCT(TRANSPOSE(Návratnost_historická!$I$3:$I$5),'Simulace budoucích výnosů'!B30:D30)</f>
        <v>8.8048315087825485E-2</v>
      </c>
      <c r="E30" s="12" cm="1">
        <f t="array" aca="1" ref="E30" ca="1">SUMPRODUCT(TRANSPOSE(Návratnost_historická!$J$3:$J$5),'Simulace budoucích výnosů'!B30:D30)</f>
        <v>5.1089122713804586E-2</v>
      </c>
      <c r="F30" s="8"/>
      <c r="G30" s="8"/>
      <c r="I30" s="19" t="s">
        <v>37</v>
      </c>
      <c r="J30" s="26">
        <f t="shared" ca="1" si="2"/>
        <v>17708924.612664066</v>
      </c>
      <c r="K30" s="25">
        <f t="shared" ca="1" si="0"/>
        <v>10573991.972516574</v>
      </c>
      <c r="L30" s="24">
        <f t="shared" ca="1" si="1"/>
        <v>3305232.1110529643</v>
      </c>
      <c r="M30" s="8"/>
    </row>
    <row r="31" spans="1:13" x14ac:dyDescent="0.2">
      <c r="A31" s="8"/>
      <c r="B31" s="19" t="s">
        <v>38</v>
      </c>
      <c r="C31" s="10" cm="1">
        <f t="array" aca="1" ref="C31" ca="1">SUMPRODUCT(TRANSPOSE(Návratnost_historická!$H$3:$H$5),'Simulace budoucích výnosů'!B31:D31)</f>
        <v>8.7777713825951939E-2</v>
      </c>
      <c r="D31" s="11" cm="1">
        <f t="array" aca="1" ref="D31" ca="1">SUMPRODUCT(TRANSPOSE(Návratnost_historická!$I$3:$I$5),'Simulace budoucích výnosů'!B31:D31)</f>
        <v>8.5313492865884744E-2</v>
      </c>
      <c r="E31" s="12" cm="1">
        <f t="array" aca="1" ref="E31" ca="1">SUMPRODUCT(TRANSPOSE(Návratnost_historická!$J$3:$J$5),'Simulace budoucích výnosů'!B31:D31)</f>
        <v>8.0385050945750339E-2</v>
      </c>
      <c r="F31" s="8"/>
      <c r="G31" s="8"/>
      <c r="I31" s="19" t="s">
        <v>38</v>
      </c>
      <c r="J31" s="26">
        <f t="shared" ca="1" si="2"/>
        <v>19595419.3625747</v>
      </c>
      <c r="K31" s="25">
        <f t="shared" ca="1" si="0"/>
        <v>11505014.149448851</v>
      </c>
      <c r="L31" s="24">
        <f t="shared" ca="1" si="1"/>
        <v>3474093.5199721567</v>
      </c>
      <c r="M31" s="8"/>
    </row>
    <row r="32" spans="1:13" x14ac:dyDescent="0.2">
      <c r="A32" s="8"/>
      <c r="B32" s="8"/>
      <c r="C32" s="8"/>
      <c r="D32" s="8"/>
      <c r="E32" s="8"/>
      <c r="F32" s="8"/>
      <c r="G32" s="8"/>
      <c r="H32" s="8"/>
      <c r="I32" s="8"/>
      <c r="J32" s="8"/>
      <c r="K32" s="8"/>
      <c r="L32" s="8"/>
      <c r="M32" s="8"/>
    </row>
    <row r="33" spans="1:17" x14ac:dyDescent="0.2">
      <c r="A33" s="8"/>
      <c r="B33" s="19" t="s">
        <v>41</v>
      </c>
      <c r="C33" s="28">
        <f ca="1">AVERAGE(C2:C30)</f>
        <v>0.11598421283112466</v>
      </c>
      <c r="D33" s="28">
        <f ca="1">AVERAGE(D2:D30)</f>
        <v>9.2051373360654498E-2</v>
      </c>
      <c r="E33" s="28">
        <f ca="1">AVERAGE(E2:E30)</f>
        <v>4.4185694419714198E-2</v>
      </c>
      <c r="F33" s="8"/>
      <c r="G33" s="8"/>
      <c r="H33" s="8"/>
      <c r="I33" s="19" t="s">
        <v>87</v>
      </c>
      <c r="J33" s="27">
        <f ca="1">J31-H2</f>
        <v>18595419.3625747</v>
      </c>
      <c r="K33" s="27">
        <f ca="1">K31-H2</f>
        <v>10505014.149448851</v>
      </c>
      <c r="L33" s="27">
        <f ca="1">L31-H2</f>
        <v>2474093.5199721567</v>
      </c>
      <c r="M33" s="8"/>
      <c r="N33" s="8"/>
      <c r="O33" s="8"/>
      <c r="P33" s="8"/>
      <c r="Q33" s="8"/>
    </row>
    <row r="34" spans="1:17" x14ac:dyDescent="0.2">
      <c r="A34" s="8"/>
      <c r="B34" s="19" t="s">
        <v>42</v>
      </c>
      <c r="C34" s="29">
        <f ca="1">_xlfn.STDEV.P(C2:C30)</f>
        <v>0.13582975137455158</v>
      </c>
      <c r="D34" s="29">
        <f ca="1">_xlfn.STDEV.P(D2:D30)</f>
        <v>9.7128189446485186E-2</v>
      </c>
      <c r="E34" s="29">
        <f ca="1">_xlfn.STDEV.P(E2:E30)</f>
        <v>2.5425524480060663E-2</v>
      </c>
      <c r="F34" s="8"/>
      <c r="G34" s="8"/>
      <c r="H34" s="8"/>
      <c r="I34" s="8"/>
      <c r="J34" s="8"/>
      <c r="K34" s="8"/>
      <c r="L34" s="8"/>
      <c r="M34" s="8"/>
      <c r="N34" t="s">
        <v>103</v>
      </c>
      <c r="Q34" s="8"/>
    </row>
    <row r="35" spans="1:17" x14ac:dyDescent="0.2">
      <c r="A35" s="8"/>
      <c r="B35" s="19" t="s">
        <v>84</v>
      </c>
      <c r="C35" s="28">
        <f ca="1">MEDIAN(C2:C30)</f>
        <v>0.10552823325002991</v>
      </c>
      <c r="D35" s="28">
        <f ca="1">MEDIAN(D2:D30)</f>
        <v>8.4692707331754172E-2</v>
      </c>
      <c r="E35" s="28">
        <f ca="1">MEDIAN(E2:E30)</f>
        <v>3.6134994068190367E-2</v>
      </c>
      <c r="F35" s="8"/>
      <c r="G35" s="8"/>
      <c r="H35" s="8"/>
      <c r="I35" s="8"/>
      <c r="J35" s="2" t="s">
        <v>106</v>
      </c>
      <c r="K35" s="4" t="s">
        <v>107</v>
      </c>
      <c r="L35" s="6" t="s">
        <v>108</v>
      </c>
      <c r="M35" s="8"/>
      <c r="N35" s="2" t="s">
        <v>106</v>
      </c>
      <c r="O35" s="4" t="s">
        <v>107</v>
      </c>
      <c r="P35" s="6" t="s">
        <v>108</v>
      </c>
      <c r="Q35" s="8"/>
    </row>
    <row r="36" spans="1:17" x14ac:dyDescent="0.2">
      <c r="A36" s="8"/>
      <c r="B36" s="8"/>
      <c r="C36" s="8"/>
      <c r="D36" s="8"/>
      <c r="E36" s="8"/>
      <c r="F36" s="8"/>
      <c r="G36" s="8"/>
      <c r="H36" s="8"/>
      <c r="I36" s="19" t="s">
        <v>9</v>
      </c>
      <c r="J36" s="45">
        <f>J2</f>
        <v>1000000</v>
      </c>
      <c r="K36" s="45">
        <f>K2</f>
        <v>1000000</v>
      </c>
      <c r="L36" s="45">
        <f>L2</f>
        <v>1000000</v>
      </c>
      <c r="M36" s="8"/>
      <c r="N36">
        <v>0</v>
      </c>
      <c r="O36">
        <v>0</v>
      </c>
      <c r="P36">
        <v>0</v>
      </c>
      <c r="Q36" s="8"/>
    </row>
    <row r="37" spans="1:17" x14ac:dyDescent="0.2">
      <c r="H37" s="8"/>
      <c r="I37" s="19" t="s">
        <v>10</v>
      </c>
      <c r="J37" s="45">
        <f ca="1">0.96* J36*(1+C2)</f>
        <v>917944.15948680649</v>
      </c>
      <c r="K37" s="45">
        <f t="shared" ref="K37:K65" ca="1" si="3">0.96* K36*(1+D2)</f>
        <v>934344.04702716658</v>
      </c>
      <c r="L37" s="45">
        <f t="shared" ref="L37:L65" ca="1" si="4">0.96* L36*(1+E2)</f>
        <v>967143.8221078869</v>
      </c>
      <c r="M37" s="8"/>
      <c r="N37" s="45">
        <f>0.04*J36</f>
        <v>40000</v>
      </c>
      <c r="O37" s="45">
        <f t="shared" ref="O37:P37" si="5">0.04*K36</f>
        <v>40000</v>
      </c>
      <c r="P37" s="45">
        <f t="shared" si="5"/>
        <v>40000</v>
      </c>
      <c r="Q37" s="8"/>
    </row>
    <row r="38" spans="1:17" x14ac:dyDescent="0.2">
      <c r="H38" s="8"/>
      <c r="I38" s="19" t="s">
        <v>11</v>
      </c>
      <c r="J38" s="45">
        <f t="shared" ref="J37:J65" ca="1" si="6">0.96* J37*(1+C3)</f>
        <v>979926.24395335733</v>
      </c>
      <c r="K38" s="45">
        <f t="shared" ca="1" si="3"/>
        <v>971600.26131088519</v>
      </c>
      <c r="L38" s="45">
        <f ca="1">0.96* L37*(1+E3)</f>
        <v>952227.6997778879</v>
      </c>
      <c r="M38" s="8"/>
      <c r="N38" s="45">
        <f t="shared" ref="N38:N65" ca="1" si="7">0.04*J37</f>
        <v>36717.766379472261</v>
      </c>
      <c r="O38" s="45">
        <f t="shared" ref="O38:O65" ca="1" si="8">0.04*K37</f>
        <v>37373.761881086662</v>
      </c>
      <c r="P38" s="45">
        <f t="shared" ref="P38:P65" ca="1" si="9">0.04*L37</f>
        <v>38685.75288431548</v>
      </c>
      <c r="Q38" s="8"/>
    </row>
    <row r="39" spans="1:17" x14ac:dyDescent="0.2">
      <c r="H39" s="8"/>
      <c r="I39" s="19" t="s">
        <v>12</v>
      </c>
      <c r="J39" s="45">
        <f t="shared" ca="1" si="6"/>
        <v>1040504.9575055176</v>
      </c>
      <c r="K39" s="45">
        <f t="shared" ca="1" si="3"/>
        <v>1016035.8410098036</v>
      </c>
      <c r="L39" s="45">
        <f t="shared" ca="1" si="4"/>
        <v>965143.6623823113</v>
      </c>
      <c r="M39" s="8"/>
      <c r="N39" s="45">
        <f t="shared" ca="1" si="7"/>
        <v>39197.049758134293</v>
      </c>
      <c r="O39" s="45">
        <f t="shared" ca="1" si="8"/>
        <v>38864.01045243541</v>
      </c>
      <c r="P39" s="45">
        <f t="shared" ca="1" si="9"/>
        <v>38089.107991115518</v>
      </c>
      <c r="Q39" s="8"/>
    </row>
    <row r="40" spans="1:17" x14ac:dyDescent="0.2">
      <c r="H40" s="8"/>
      <c r="I40" s="19" t="s">
        <v>13</v>
      </c>
      <c r="J40" s="45">
        <f t="shared" ca="1" si="6"/>
        <v>1023557.5938348502</v>
      </c>
      <c r="K40" s="45">
        <f t="shared" ca="1" si="3"/>
        <v>996301.67338927614</v>
      </c>
      <c r="L40" s="45">
        <f t="shared" ca="1" si="4"/>
        <v>940346.36431255424</v>
      </c>
      <c r="M40" s="8"/>
      <c r="N40" s="45">
        <f t="shared" ca="1" si="7"/>
        <v>41620.198300220705</v>
      </c>
      <c r="O40" s="45">
        <f t="shared" ca="1" si="8"/>
        <v>40641.433640392141</v>
      </c>
      <c r="P40" s="45">
        <f t="shared" ca="1" si="9"/>
        <v>38605.746495292457</v>
      </c>
      <c r="Q40" s="8"/>
    </row>
    <row r="41" spans="1:17" x14ac:dyDescent="0.2">
      <c r="H41" s="8"/>
      <c r="I41" s="19" t="s">
        <v>14</v>
      </c>
      <c r="J41" s="45">
        <f t="shared" ca="1" si="6"/>
        <v>1040452.8048832926</v>
      </c>
      <c r="K41" s="45">
        <f t="shared" ca="1" si="3"/>
        <v>1002912.7127810607</v>
      </c>
      <c r="L41" s="45">
        <f t="shared" ca="1" si="4"/>
        <v>928022.20178404357</v>
      </c>
      <c r="M41" s="8"/>
      <c r="N41" s="45">
        <f t="shared" ca="1" si="7"/>
        <v>40942.303753394008</v>
      </c>
      <c r="O41" s="45">
        <f t="shared" ca="1" si="8"/>
        <v>39852.066935571049</v>
      </c>
      <c r="P41" s="45">
        <f t="shared" ca="1" si="9"/>
        <v>37613.854572502169</v>
      </c>
      <c r="Q41" s="8"/>
    </row>
    <row r="42" spans="1:17" x14ac:dyDescent="0.2">
      <c r="H42" s="8"/>
      <c r="I42" s="19" t="s">
        <v>15</v>
      </c>
      <c r="J42" s="45">
        <f t="shared" ca="1" si="6"/>
        <v>1335266.3951146645</v>
      </c>
      <c r="K42" s="45">
        <f t="shared" ca="1" si="3"/>
        <v>1202763.7351410694</v>
      </c>
      <c r="L42" s="45">
        <f t="shared" ca="1" si="4"/>
        <v>956892.3573779423</v>
      </c>
      <c r="M42" s="8"/>
      <c r="N42" s="45">
        <f t="shared" ca="1" si="7"/>
        <v>41618.112195331705</v>
      </c>
      <c r="O42" s="45">
        <f t="shared" ca="1" si="8"/>
        <v>40116.508511242428</v>
      </c>
      <c r="P42" s="45">
        <f t="shared" ca="1" si="9"/>
        <v>37120.888071361747</v>
      </c>
      <c r="Q42" s="8"/>
    </row>
    <row r="43" spans="1:17" x14ac:dyDescent="0.2">
      <c r="H43" s="8"/>
      <c r="I43" s="19" t="s">
        <v>16</v>
      </c>
      <c r="J43" s="45">
        <f t="shared" ca="1" si="6"/>
        <v>1408666.2677977325</v>
      </c>
      <c r="K43" s="45">
        <f t="shared" ca="1" si="3"/>
        <v>1252443.8900645948</v>
      </c>
      <c r="L43" s="45">
        <f t="shared" ca="1" si="4"/>
        <v>970264.52551320405</v>
      </c>
      <c r="M43" s="8"/>
      <c r="N43" s="45">
        <f t="shared" ca="1" si="7"/>
        <v>53410.655804586582</v>
      </c>
      <c r="O43" s="45">
        <f t="shared" ca="1" si="8"/>
        <v>48110.549405642778</v>
      </c>
      <c r="P43" s="45">
        <f t="shared" ca="1" si="9"/>
        <v>38275.69429511769</v>
      </c>
      <c r="Q43" s="8"/>
    </row>
    <row r="44" spans="1:17" x14ac:dyDescent="0.2">
      <c r="H44" s="8"/>
      <c r="I44" s="19" t="s">
        <v>17</v>
      </c>
      <c r="J44" s="45">
        <f t="shared" ca="1" si="6"/>
        <v>1588463.7728439374</v>
      </c>
      <c r="K44" s="45">
        <f t="shared" ca="1" si="3"/>
        <v>1344159.8416668577</v>
      </c>
      <c r="L44" s="45">
        <f ca="1">0.96* L43*(1+E9)</f>
        <v>935738.03121817275</v>
      </c>
      <c r="M44" s="8"/>
      <c r="N44" s="45">
        <f t="shared" ca="1" si="7"/>
        <v>56346.6507119093</v>
      </c>
      <c r="O44" s="45">
        <f t="shared" ca="1" si="8"/>
        <v>50097.755602583791</v>
      </c>
      <c r="P44" s="45">
        <f t="shared" ca="1" si="9"/>
        <v>38810.58102052816</v>
      </c>
      <c r="Q44" s="8"/>
    </row>
    <row r="45" spans="1:17" x14ac:dyDescent="0.2">
      <c r="H45" s="8"/>
      <c r="I45" s="19" t="s">
        <v>18</v>
      </c>
      <c r="J45" s="45">
        <f t="shared" ca="1" si="6"/>
        <v>1541698.8988291626</v>
      </c>
      <c r="K45" s="45">
        <f t="shared" ca="1" si="3"/>
        <v>1314838.6276122995</v>
      </c>
      <c r="L45" s="45">
        <f t="shared" ca="1" si="4"/>
        <v>929598.91098200344</v>
      </c>
      <c r="M45" s="8"/>
      <c r="N45" s="45">
        <f t="shared" ca="1" si="7"/>
        <v>63538.550913757499</v>
      </c>
      <c r="O45" s="45">
        <f t="shared" ca="1" si="8"/>
        <v>53766.39366667431</v>
      </c>
      <c r="P45" s="45">
        <f t="shared" ca="1" si="9"/>
        <v>37429.521248726909</v>
      </c>
      <c r="Q45" s="8"/>
    </row>
    <row r="46" spans="1:17" x14ac:dyDescent="0.2">
      <c r="H46" s="8"/>
      <c r="I46" s="19" t="s">
        <v>19</v>
      </c>
      <c r="J46" s="45">
        <f t="shared" ca="1" si="6"/>
        <v>1592219.536560518</v>
      </c>
      <c r="K46" s="45">
        <f t="shared" ca="1" si="3"/>
        <v>1347736.3699131345</v>
      </c>
      <c r="L46" s="45">
        <f t="shared" ca="1" si="4"/>
        <v>938450.71754136402</v>
      </c>
      <c r="M46" s="8"/>
      <c r="N46" s="45">
        <f t="shared" ca="1" si="7"/>
        <v>61667.955953166507</v>
      </c>
      <c r="O46" s="45">
        <f t="shared" ca="1" si="8"/>
        <v>52593.545104491983</v>
      </c>
      <c r="P46" s="45">
        <f t="shared" ca="1" si="9"/>
        <v>37183.95643928014</v>
      </c>
      <c r="Q46" s="8"/>
    </row>
    <row r="47" spans="1:17" x14ac:dyDescent="0.2">
      <c r="H47" s="8"/>
      <c r="I47" s="19" t="s">
        <v>20</v>
      </c>
      <c r="J47" s="45">
        <f t="shared" ca="1" si="6"/>
        <v>1689612.227754897</v>
      </c>
      <c r="K47" s="45">
        <f t="shared" ca="1" si="3"/>
        <v>1396309.5657710312</v>
      </c>
      <c r="L47" s="45">
        <f t="shared" ca="1" si="4"/>
        <v>925111.55343430897</v>
      </c>
      <c r="M47" s="8"/>
      <c r="N47" s="45">
        <f t="shared" ca="1" si="7"/>
        <v>63688.781462420717</v>
      </c>
      <c r="O47" s="45">
        <f t="shared" ca="1" si="8"/>
        <v>53909.454796525381</v>
      </c>
      <c r="P47" s="45">
        <f t="shared" ca="1" si="9"/>
        <v>37538.028701654563</v>
      </c>
      <c r="Q47" s="8"/>
    </row>
    <row r="48" spans="1:17" x14ac:dyDescent="0.2">
      <c r="H48" s="8"/>
      <c r="I48" s="19" t="s">
        <v>21</v>
      </c>
      <c r="J48" s="45">
        <f t="shared" ca="1" si="6"/>
        <v>1972495.3893557983</v>
      </c>
      <c r="K48" s="45">
        <f t="shared" ca="1" si="3"/>
        <v>1567400.7214860218</v>
      </c>
      <c r="L48" s="45">
        <f t="shared" ca="1" si="4"/>
        <v>955402.55966672744</v>
      </c>
      <c r="M48" s="8"/>
      <c r="N48" s="45">
        <f t="shared" ca="1" si="7"/>
        <v>67584.489110195878</v>
      </c>
      <c r="O48" s="45">
        <f t="shared" ca="1" si="8"/>
        <v>55852.382630841246</v>
      </c>
      <c r="P48" s="45">
        <f t="shared" ca="1" si="9"/>
        <v>37004.462137372357</v>
      </c>
      <c r="Q48" s="8"/>
    </row>
    <row r="49" spans="8:17" x14ac:dyDescent="0.2">
      <c r="H49" s="8"/>
      <c r="I49" s="19" t="s">
        <v>22</v>
      </c>
      <c r="J49" s="45">
        <f t="shared" ca="1" si="6"/>
        <v>1978776.0243957895</v>
      </c>
      <c r="K49" s="45">
        <f t="shared" ca="1" si="3"/>
        <v>1565950.7518224488</v>
      </c>
      <c r="L49" s="45">
        <f t="shared" ca="1" si="4"/>
        <v>946666.88415837113</v>
      </c>
      <c r="M49" s="8"/>
      <c r="N49" s="45">
        <f t="shared" ca="1" si="7"/>
        <v>78899.815574231936</v>
      </c>
      <c r="O49" s="45">
        <f t="shared" ca="1" si="8"/>
        <v>62696.02885944087</v>
      </c>
      <c r="P49" s="45">
        <f t="shared" ca="1" si="9"/>
        <v>38216.102386669096</v>
      </c>
      <c r="Q49" s="8"/>
    </row>
    <row r="50" spans="8:17" x14ac:dyDescent="0.2">
      <c r="H50" s="8"/>
      <c r="I50" s="19" t="s">
        <v>23</v>
      </c>
      <c r="J50" s="45">
        <f t="shared" ca="1" si="6"/>
        <v>2041151.2046131284</v>
      </c>
      <c r="K50" s="45">
        <f t="shared" ca="1" si="3"/>
        <v>1590479.9448899408</v>
      </c>
      <c r="L50" s="45">
        <f t="shared" ca="1" si="4"/>
        <v>931471.04848969751</v>
      </c>
      <c r="M50" s="8"/>
      <c r="N50" s="45">
        <f t="shared" ca="1" si="7"/>
        <v>79151.04097583158</v>
      </c>
      <c r="O50" s="45">
        <f t="shared" ca="1" si="8"/>
        <v>62638.030072897956</v>
      </c>
      <c r="P50" s="45">
        <f t="shared" ca="1" si="9"/>
        <v>37866.675366334843</v>
      </c>
      <c r="Q50" s="8"/>
    </row>
    <row r="51" spans="8:17" x14ac:dyDescent="0.2">
      <c r="H51" s="8"/>
      <c r="I51" s="19" t="s">
        <v>24</v>
      </c>
      <c r="J51" s="45">
        <f ca="1">0.96* J50*(1+C16)</f>
        <v>2299326.3717685859</v>
      </c>
      <c r="K51" s="45">
        <f t="shared" ca="1" si="3"/>
        <v>1739630.5656590026</v>
      </c>
      <c r="L51" s="45">
        <f t="shared" ca="1" si="4"/>
        <v>957888.67705069412</v>
      </c>
      <c r="M51" s="8"/>
      <c r="N51" s="45">
        <f t="shared" ca="1" si="7"/>
        <v>81646.048184525134</v>
      </c>
      <c r="O51" s="45">
        <f t="shared" ca="1" si="8"/>
        <v>63619.197795597633</v>
      </c>
      <c r="P51" s="45">
        <f t="shared" ca="1" si="9"/>
        <v>37258.841939587903</v>
      </c>
      <c r="Q51" s="8"/>
    </row>
    <row r="52" spans="8:17" x14ac:dyDescent="0.2">
      <c r="H52" s="8"/>
      <c r="I52" s="19" t="s">
        <v>25</v>
      </c>
      <c r="J52" s="45">
        <f t="shared" ca="1" si="6"/>
        <v>2440291.4125886657</v>
      </c>
      <c r="K52" s="45">
        <f t="shared" ca="1" si="3"/>
        <v>1817506.0949603063</v>
      </c>
      <c r="L52" s="45">
        <f t="shared" ca="1" si="4"/>
        <v>969079.17301933654</v>
      </c>
      <c r="M52" s="8"/>
      <c r="N52" s="45">
        <f t="shared" ca="1" si="7"/>
        <v>91973.054870743435</v>
      </c>
      <c r="O52" s="45">
        <f t="shared" ca="1" si="8"/>
        <v>69585.222626360104</v>
      </c>
      <c r="P52" s="45">
        <f t="shared" ca="1" si="9"/>
        <v>38315.547082027762</v>
      </c>
      <c r="Q52" s="8"/>
    </row>
    <row r="53" spans="8:17" x14ac:dyDescent="0.2">
      <c r="H53" s="8"/>
      <c r="I53" s="19" t="s">
        <v>26</v>
      </c>
      <c r="J53" s="45">
        <f t="shared" ca="1" si="6"/>
        <v>2387843.9177660118</v>
      </c>
      <c r="K53" s="45">
        <f t="shared" ca="1" si="3"/>
        <v>1787419.6674509947</v>
      </c>
      <c r="L53" s="45">
        <f t="shared" ca="1" si="4"/>
        <v>962609.16856967669</v>
      </c>
      <c r="M53" s="8"/>
      <c r="N53" s="45">
        <f t="shared" ca="1" si="7"/>
        <v>97611.656503546634</v>
      </c>
      <c r="O53" s="45">
        <f t="shared" ca="1" si="8"/>
        <v>72700.243798412252</v>
      </c>
      <c r="P53" s="45">
        <f t="shared" ca="1" si="9"/>
        <v>38763.166920773459</v>
      </c>
      <c r="Q53" s="8"/>
    </row>
    <row r="54" spans="8:17" x14ac:dyDescent="0.2">
      <c r="H54" s="8"/>
      <c r="I54" s="19" t="s">
        <v>27</v>
      </c>
      <c r="J54" s="45">
        <f t="shared" ca="1" si="6"/>
        <v>2665040.4529324761</v>
      </c>
      <c r="K54" s="45">
        <f t="shared" ca="1" si="3"/>
        <v>1938504.1181686157</v>
      </c>
      <c r="L54" s="45">
        <f t="shared" ca="1" si="4"/>
        <v>983215.38482038677</v>
      </c>
      <c r="M54" s="8"/>
      <c r="N54" s="45">
        <f t="shared" ca="1" si="7"/>
        <v>95513.756710640475</v>
      </c>
      <c r="O54" s="45">
        <f t="shared" ca="1" si="8"/>
        <v>71496.786698039796</v>
      </c>
      <c r="P54" s="45">
        <f t="shared" ca="1" si="9"/>
        <v>38504.366742787068</v>
      </c>
      <c r="Q54" s="8"/>
    </row>
    <row r="55" spans="8:17" x14ac:dyDescent="0.2">
      <c r="H55" s="8"/>
      <c r="I55" s="19" t="s">
        <v>28</v>
      </c>
      <c r="J55" s="45">
        <f ca="1">0.96* J54*(1+C20)</f>
        <v>2880729.9396914775</v>
      </c>
      <c r="K55" s="45">
        <f t="shared" ca="1" si="3"/>
        <v>2035681.1852396482</v>
      </c>
      <c r="L55" s="45">
        <f t="shared" ca="1" si="4"/>
        <v>971931.95673009241</v>
      </c>
      <c r="M55" s="8"/>
      <c r="N55" s="45">
        <f t="shared" ca="1" si="7"/>
        <v>106601.61811729905</v>
      </c>
      <c r="O55" s="45">
        <f t="shared" ca="1" si="8"/>
        <v>77540.164726744624</v>
      </c>
      <c r="P55" s="45">
        <f t="shared" ca="1" si="9"/>
        <v>39328.615392815474</v>
      </c>
      <c r="Q55" s="8"/>
    </row>
    <row r="56" spans="8:17" x14ac:dyDescent="0.2">
      <c r="H56" s="8"/>
      <c r="I56" s="19" t="s">
        <v>29</v>
      </c>
      <c r="J56" s="45">
        <f t="shared" ca="1" si="6"/>
        <v>3329030.8223662511</v>
      </c>
      <c r="K56" s="45">
        <f t="shared" ca="1" si="3"/>
        <v>2231511.4480923531</v>
      </c>
      <c r="L56" s="45">
        <f t="shared" ca="1" si="4"/>
        <v>949923.02984929795</v>
      </c>
      <c r="M56" s="8"/>
      <c r="N56" s="45">
        <f t="shared" ca="1" si="7"/>
        <v>115229.1975876591</v>
      </c>
      <c r="O56" s="45">
        <f t="shared" ca="1" si="8"/>
        <v>81427.247409585936</v>
      </c>
      <c r="P56" s="45">
        <f t="shared" ca="1" si="9"/>
        <v>38877.2782692037</v>
      </c>
      <c r="Q56" s="8"/>
    </row>
    <row r="57" spans="8:17" x14ac:dyDescent="0.2">
      <c r="H57" s="8"/>
      <c r="I57" s="19" t="s">
        <v>30</v>
      </c>
      <c r="J57" s="45">
        <f t="shared" ca="1" si="6"/>
        <v>3070549.1370192212</v>
      </c>
      <c r="K57" s="45">
        <f ca="1">0.96* K56*(1+D22)</f>
        <v>2107516.8656270858</v>
      </c>
      <c r="L57" s="45">
        <f t="shared" ca="1" si="4"/>
        <v>939087.80811438069</v>
      </c>
      <c r="M57" s="8"/>
      <c r="N57" s="45">
        <f t="shared" ca="1" si="7"/>
        <v>133161.23289465005</v>
      </c>
      <c r="O57" s="45">
        <f t="shared" ca="1" si="8"/>
        <v>89260.457923694121</v>
      </c>
      <c r="P57" s="45">
        <f t="shared" ca="1" si="9"/>
        <v>37996.921193971917</v>
      </c>
      <c r="Q57" s="8"/>
    </row>
    <row r="58" spans="8:17" x14ac:dyDescent="0.2">
      <c r="H58" s="8"/>
      <c r="I58" s="19" t="s">
        <v>31</v>
      </c>
      <c r="J58" s="45">
        <f t="shared" ca="1" si="6"/>
        <v>3417389.397495429</v>
      </c>
      <c r="K58" s="45">
        <f t="shared" ca="1" si="3"/>
        <v>2275221.3391296831</v>
      </c>
      <c r="L58" s="45">
        <f t="shared" ca="1" si="4"/>
        <v>951116.73540920834</v>
      </c>
      <c r="M58" s="8"/>
      <c r="N58" s="45">
        <f t="shared" ca="1" si="7"/>
        <v>122821.96548076885</v>
      </c>
      <c r="O58" s="45">
        <f t="shared" ca="1" si="8"/>
        <v>84300.67462508344</v>
      </c>
      <c r="P58" s="45">
        <f t="shared" ca="1" si="9"/>
        <v>37563.512324575226</v>
      </c>
      <c r="Q58" s="8"/>
    </row>
    <row r="59" spans="8:17" x14ac:dyDescent="0.2">
      <c r="H59" s="8"/>
      <c r="I59" s="19" t="s">
        <v>32</v>
      </c>
      <c r="J59" s="45">
        <f t="shared" ca="1" si="6"/>
        <v>4539878.785900062</v>
      </c>
      <c r="K59" s="45">
        <f t="shared" ca="1" si="3"/>
        <v>2809405.8582051154</v>
      </c>
      <c r="L59" s="45">
        <f t="shared" ca="1" si="4"/>
        <v>996221.18288946233</v>
      </c>
      <c r="M59" s="8"/>
      <c r="N59" s="45">
        <f t="shared" ca="1" si="7"/>
        <v>136695.57589981717</v>
      </c>
      <c r="O59" s="45">
        <f t="shared" ca="1" si="8"/>
        <v>91008.853565187324</v>
      </c>
      <c r="P59" s="45">
        <f t="shared" ca="1" si="9"/>
        <v>38044.669416368335</v>
      </c>
      <c r="Q59" s="8"/>
    </row>
    <row r="60" spans="8:17" x14ac:dyDescent="0.2">
      <c r="H60" s="8"/>
      <c r="I60" s="19" t="s">
        <v>33</v>
      </c>
      <c r="J60" s="45">
        <f t="shared" ca="1" si="6"/>
        <v>4285676.8219417268</v>
      </c>
      <c r="K60" s="45">
        <f t="shared" ca="1" si="3"/>
        <v>2699561.2359973001</v>
      </c>
      <c r="L60" s="45">
        <f t="shared" ca="1" si="4"/>
        <v>990930.84424682742</v>
      </c>
      <c r="M60" s="8"/>
      <c r="N60" s="45">
        <f t="shared" ca="1" si="7"/>
        <v>181595.15143600249</v>
      </c>
      <c r="O60" s="45">
        <f t="shared" ca="1" si="8"/>
        <v>112376.23432820462</v>
      </c>
      <c r="P60" s="45">
        <f t="shared" ca="1" si="9"/>
        <v>39848.847315578496</v>
      </c>
      <c r="Q60" s="8"/>
    </row>
    <row r="61" spans="8:17" x14ac:dyDescent="0.2">
      <c r="H61" s="8"/>
      <c r="I61" s="19" t="s">
        <v>34</v>
      </c>
      <c r="J61" s="45">
        <f t="shared" ca="1" si="6"/>
        <v>5062095.4280009372</v>
      </c>
      <c r="K61" s="45">
        <f t="shared" ca="1" si="3"/>
        <v>3051249.6137442016</v>
      </c>
      <c r="L61" s="45">
        <f t="shared" ca="1" si="4"/>
        <v>1019168.9304501357</v>
      </c>
      <c r="M61" s="8"/>
      <c r="N61" s="45">
        <f t="shared" ca="1" si="7"/>
        <v>171427.07287766907</v>
      </c>
      <c r="O61" s="45">
        <f t="shared" ca="1" si="8"/>
        <v>107982.44943989201</v>
      </c>
      <c r="P61" s="45">
        <f t="shared" ca="1" si="9"/>
        <v>39637.233769873099</v>
      </c>
      <c r="Q61" s="8"/>
    </row>
    <row r="62" spans="8:17" x14ac:dyDescent="0.2">
      <c r="H62" s="8"/>
      <c r="I62" s="19" t="s">
        <v>35</v>
      </c>
      <c r="J62" s="45">
        <f t="shared" ca="1" si="6"/>
        <v>3971300.8607117529</v>
      </c>
      <c r="K62" s="45">
        <f t="shared" ca="1" si="3"/>
        <v>2574187.5045682676</v>
      </c>
      <c r="L62" s="45">
        <f t="shared" ca="1" si="4"/>
        <v>980355.29116987286</v>
      </c>
      <c r="M62" s="8"/>
      <c r="N62" s="45">
        <f t="shared" ca="1" si="7"/>
        <v>202483.81712003751</v>
      </c>
      <c r="O62" s="45">
        <f t="shared" ca="1" si="8"/>
        <v>122049.98454976807</v>
      </c>
      <c r="P62" s="45">
        <f t="shared" ca="1" si="9"/>
        <v>40766.757218005427</v>
      </c>
      <c r="Q62" s="8"/>
    </row>
    <row r="63" spans="8:17" x14ac:dyDescent="0.2">
      <c r="H63" s="8"/>
      <c r="I63" s="19" t="s">
        <v>36</v>
      </c>
      <c r="J63" s="45">
        <f t="shared" ca="1" si="6"/>
        <v>3864628.5528608141</v>
      </c>
      <c r="K63" s="45">
        <f t="shared" ca="1" si="3"/>
        <v>2539117.4245074913</v>
      </c>
      <c r="L63" s="45">
        <f t="shared" ca="1" si="4"/>
        <v>992953.2026420281</v>
      </c>
      <c r="M63" s="8"/>
      <c r="N63" s="45">
        <f t="shared" ca="1" si="7"/>
        <v>158852.03442847013</v>
      </c>
      <c r="O63" s="45">
        <f t="shared" ca="1" si="8"/>
        <v>102967.50018273071</v>
      </c>
      <c r="P63" s="45">
        <f t="shared" ca="1" si="9"/>
        <v>39214.211646794916</v>
      </c>
      <c r="Q63" s="8"/>
    </row>
    <row r="64" spans="8:17" x14ac:dyDescent="0.2">
      <c r="H64" s="8"/>
      <c r="I64" s="19" t="s">
        <v>37</v>
      </c>
      <c r="J64" s="45">
        <f t="shared" ca="1" si="6"/>
        <v>5646595.9752904717</v>
      </c>
      <c r="K64" s="45">
        <f t="shared" ca="1" si="3"/>
        <v>3371580.2523699226</v>
      </c>
      <c r="L64" s="45">
        <f t="shared" ca="1" si="4"/>
        <v>1053892.9237027704</v>
      </c>
      <c r="M64" s="8"/>
      <c r="N64" s="45">
        <f t="shared" ca="1" si="7"/>
        <v>154585.14211443256</v>
      </c>
      <c r="O64" s="45">
        <f t="shared" ca="1" si="8"/>
        <v>101564.69698029966</v>
      </c>
      <c r="P64" s="45">
        <f t="shared" ca="1" si="9"/>
        <v>39718.128105681128</v>
      </c>
      <c r="Q64" s="8"/>
    </row>
    <row r="65" spans="8:17" x14ac:dyDescent="0.2">
      <c r="H65" s="8"/>
      <c r="I65" s="19" t="s">
        <v>38</v>
      </c>
      <c r="J65" s="45">
        <f t="shared" ca="1" si="6"/>
        <v>5998191.4083370175</v>
      </c>
      <c r="K65" s="45">
        <f t="shared" ca="1" si="3"/>
        <v>3521704.5242635007</v>
      </c>
      <c r="L65" s="45">
        <f t="shared" ca="1" si="4"/>
        <v>1063425.9730646703</v>
      </c>
      <c r="M65" s="8"/>
      <c r="N65" s="45">
        <f t="shared" ca="1" si="7"/>
        <v>225863.83901161887</v>
      </c>
      <c r="O65" s="45">
        <f t="shared" ca="1" si="8"/>
        <v>134863.2100947969</v>
      </c>
      <c r="P65" s="45">
        <f t="shared" ca="1" si="9"/>
        <v>42155.716948110814</v>
      </c>
      <c r="Q65" s="8"/>
    </row>
    <row r="66" spans="8:17" x14ac:dyDescent="0.2">
      <c r="H66" s="8"/>
      <c r="I66" s="8"/>
      <c r="J66" s="8"/>
      <c r="K66" s="8"/>
      <c r="L66" s="8"/>
      <c r="M66" s="8"/>
      <c r="N66" s="8"/>
      <c r="O66" s="8"/>
      <c r="P66" s="8"/>
      <c r="Q66" s="8"/>
    </row>
    <row r="67" spans="8:17" x14ac:dyDescent="0.2">
      <c r="J67" s="45"/>
    </row>
    <row r="68" spans="8:17" x14ac:dyDescent="0.2">
      <c r="I68" s="19" t="s">
        <v>87</v>
      </c>
      <c r="J68" s="60">
        <f ca="1">J65-H2</f>
        <v>4998191.4083370175</v>
      </c>
      <c r="K68" s="60">
        <f ca="1">K65-H2</f>
        <v>2521704.5242635007</v>
      </c>
      <c r="L68" s="60">
        <f ca="1">L65-H2</f>
        <v>63425.973064670339</v>
      </c>
    </row>
    <row r="70" spans="8:17" x14ac:dyDescent="0.2">
      <c r="I70" s="19" t="s">
        <v>105</v>
      </c>
      <c r="J70" s="45">
        <f ca="1">J33-J68</f>
        <v>13597227.954237683</v>
      </c>
      <c r="K70" s="45">
        <f ca="1">K33-K68</f>
        <v>7983309.62518535</v>
      </c>
      <c r="L70" s="45">
        <f ca="1">L33-L68</f>
        <v>2410667.5469074864</v>
      </c>
    </row>
  </sheetData>
  <phoneticPr fontId="6" type="noConversion"/>
  <pageMargins left="0.7" right="0.7" top="0.78740157499999996" bottom="0.78740157499999996"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6DF16-79A8-4A71-AEB3-C7B7B5FE1516}">
  <dimension ref="A1:AF45"/>
  <sheetViews>
    <sheetView topLeftCell="H1" zoomScale="85" zoomScaleNormal="85" workbookViewId="0">
      <selection activeCell="AD40" sqref="AD40"/>
    </sheetView>
  </sheetViews>
  <sheetFormatPr baseColWidth="10" defaultColWidth="8.83203125" defaultRowHeight="15" x14ac:dyDescent="0.2"/>
  <cols>
    <col min="2" max="2" width="9.1640625" style="19"/>
    <col min="3" max="3" width="11.6640625" bestFit="1" customWidth="1"/>
    <col min="22" max="22" width="9.33203125" customWidth="1"/>
  </cols>
  <sheetData>
    <row r="1" spans="1:32" x14ac:dyDescent="0.2">
      <c r="C1">
        <v>1</v>
      </c>
      <c r="D1">
        <v>2</v>
      </c>
      <c r="E1">
        <v>3</v>
      </c>
      <c r="F1">
        <v>4</v>
      </c>
      <c r="G1">
        <v>5</v>
      </c>
      <c r="H1">
        <v>6</v>
      </c>
      <c r="I1">
        <v>7</v>
      </c>
      <c r="J1">
        <v>8</v>
      </c>
      <c r="K1">
        <v>9</v>
      </c>
      <c r="L1">
        <v>10</v>
      </c>
      <c r="M1">
        <v>11</v>
      </c>
      <c r="N1">
        <v>12</v>
      </c>
      <c r="O1">
        <v>13</v>
      </c>
      <c r="P1">
        <v>14</v>
      </c>
      <c r="Q1">
        <v>15</v>
      </c>
      <c r="R1">
        <v>16</v>
      </c>
      <c r="S1">
        <v>17</v>
      </c>
      <c r="T1">
        <v>18</v>
      </c>
      <c r="U1">
        <v>19</v>
      </c>
      <c r="V1">
        <v>20</v>
      </c>
      <c r="W1">
        <v>21</v>
      </c>
      <c r="X1">
        <v>22</v>
      </c>
      <c r="Y1">
        <v>23</v>
      </c>
      <c r="Z1">
        <v>24</v>
      </c>
      <c r="AA1">
        <v>25</v>
      </c>
      <c r="AB1">
        <v>26</v>
      </c>
      <c r="AC1">
        <v>27</v>
      </c>
      <c r="AD1">
        <v>28</v>
      </c>
      <c r="AE1">
        <v>29</v>
      </c>
      <c r="AF1">
        <v>30</v>
      </c>
    </row>
    <row r="2" spans="1:32" x14ac:dyDescent="0.2">
      <c r="B2" s="19" t="s">
        <v>43</v>
      </c>
      <c r="C2" s="14">
        <f ca="1">MIN(C8:C82)</f>
        <v>-0.1827945978604909</v>
      </c>
      <c r="D2" s="14">
        <f t="shared" ref="D2:AF2" ca="1" si="0">MIN(D8:D82)</f>
        <v>-8.9840551174449002E-2</v>
      </c>
      <c r="E2" s="14">
        <f t="shared" ca="1" si="0"/>
        <v>-3.7730691013003748E-3</v>
      </c>
      <c r="F2" s="14">
        <f t="shared" ca="1" si="0"/>
        <v>5.6346809006058152E-4</v>
      </c>
      <c r="G2" s="14">
        <f t="shared" ca="1" si="0"/>
        <v>4.9961184204882381E-2</v>
      </c>
      <c r="H2" s="14">
        <f t="shared" ca="1" si="0"/>
        <v>7.2748532879095551E-2</v>
      </c>
      <c r="I2" s="14">
        <f t="shared" ca="1" si="0"/>
        <v>6.4104973336474469E-2</v>
      </c>
      <c r="J2" s="14">
        <f t="shared" ca="1" si="0"/>
        <v>8.0635967762295868E-2</v>
      </c>
      <c r="K2" s="14">
        <f t="shared" ca="1" si="0"/>
        <v>8.5581764494912171E-2</v>
      </c>
      <c r="L2" s="14">
        <f t="shared" ca="1" si="0"/>
        <v>9.1262073793227039E-2</v>
      </c>
      <c r="M2" s="14">
        <f t="shared" ca="1" si="0"/>
        <v>8.6126043696684418E-2</v>
      </c>
      <c r="N2" s="14">
        <f t="shared" ca="1" si="0"/>
        <v>8.7729803996971389E-2</v>
      </c>
      <c r="O2" s="14">
        <f t="shared" ca="1" si="0"/>
        <v>9.4093278767390931E-2</v>
      </c>
      <c r="P2" s="14">
        <f t="shared" ca="1" si="0"/>
        <v>9.2682145816306516E-2</v>
      </c>
      <c r="Q2" s="14">
        <f t="shared" ca="1" si="0"/>
        <v>8.943557051475759E-2</v>
      </c>
      <c r="R2" s="14">
        <f t="shared" ca="1" si="0"/>
        <v>9.6948684372685223E-2</v>
      </c>
      <c r="S2" s="14">
        <f t="shared" ca="1" si="0"/>
        <v>9.6388345109291063E-2</v>
      </c>
      <c r="T2" s="14">
        <f t="shared" ca="1" si="0"/>
        <v>9.6067762481726993E-2</v>
      </c>
      <c r="U2" s="14">
        <f t="shared" ca="1" si="0"/>
        <v>9.1569574211235905E-2</v>
      </c>
      <c r="V2" s="14">
        <f t="shared" ca="1" si="0"/>
        <v>9.5579126114314628E-2</v>
      </c>
      <c r="W2" s="14">
        <f t="shared" ca="1" si="0"/>
        <v>9.5738331446789227E-2</v>
      </c>
      <c r="X2" s="14">
        <f t="shared" ca="1" si="0"/>
        <v>0.1015078750141909</v>
      </c>
      <c r="Y2" s="14">
        <f t="shared" ca="1" si="0"/>
        <v>0.10360974496308639</v>
      </c>
      <c r="Z2" s="14">
        <f t="shared" ca="1" si="0"/>
        <v>0.1002036560698758</v>
      </c>
      <c r="AA2" s="14">
        <f t="shared" ca="1" si="0"/>
        <v>0.10043739904129301</v>
      </c>
      <c r="AB2" s="14">
        <f t="shared" ca="1" si="0"/>
        <v>9.8410418331749128E-2</v>
      </c>
      <c r="AC2" s="14">
        <f t="shared" ca="1" si="0"/>
        <v>9.5149725768390869E-2</v>
      </c>
      <c r="AD2" s="14">
        <f t="shared" ca="1" si="0"/>
        <v>0.10809830987281921</v>
      </c>
      <c r="AE2" s="14">
        <f t="shared" ca="1" si="0"/>
        <v>0.10804412111384143</v>
      </c>
      <c r="AF2" s="14">
        <f t="shared" ca="1" si="0"/>
        <v>0.10736252958240922</v>
      </c>
    </row>
    <row r="3" spans="1:32" x14ac:dyDescent="0.2">
      <c r="B3" s="19" t="s">
        <v>44</v>
      </c>
      <c r="C3" s="14">
        <f ca="1">MAX(C8:C1048576)</f>
        <v>0.52197571568428014</v>
      </c>
      <c r="D3" s="14">
        <f t="shared" ref="D3:AF3" ca="1" si="1">MAX(D8:D1048576)</f>
        <v>0.29773210243376114</v>
      </c>
      <c r="E3" s="14">
        <f t="shared" ca="1" si="1"/>
        <v>0.2235923440954477</v>
      </c>
      <c r="F3" s="14">
        <f t="shared" ca="1" si="1"/>
        <v>0.18034057364425493</v>
      </c>
      <c r="G3" s="14">
        <f t="shared" ca="1" si="1"/>
        <v>0.15876897093871545</v>
      </c>
      <c r="H3" s="14">
        <f t="shared" ca="1" si="1"/>
        <v>0.15940495988742565</v>
      </c>
      <c r="I3" s="14">
        <f t="shared" ca="1" si="1"/>
        <v>0.14164888245395058</v>
      </c>
      <c r="J3" s="14">
        <f t="shared" ca="1" si="1"/>
        <v>0.14424577103246072</v>
      </c>
      <c r="K3" s="14">
        <f t="shared" ca="1" si="1"/>
        <v>0.13842155244594756</v>
      </c>
      <c r="L3" s="14">
        <f t="shared" ca="1" si="1"/>
        <v>0.13186212806688391</v>
      </c>
      <c r="M3" s="14">
        <f t="shared" ca="1" si="1"/>
        <v>0.13132745342315699</v>
      </c>
      <c r="N3" s="14">
        <f t="shared" ca="1" si="1"/>
        <v>0.13109791392947234</v>
      </c>
      <c r="O3" s="14">
        <f t="shared" ca="1" si="1"/>
        <v>0.12909879671862567</v>
      </c>
      <c r="P3" s="14">
        <f t="shared" ca="1" si="1"/>
        <v>0.12659436064022045</v>
      </c>
      <c r="Q3" s="14">
        <f t="shared" ca="1" si="1"/>
        <v>0.1256459047890166</v>
      </c>
      <c r="R3" s="14">
        <f t="shared" ca="1" si="1"/>
        <v>0.12201700705933738</v>
      </c>
      <c r="S3" s="14">
        <f t="shared" ca="1" si="1"/>
        <v>0.11941747156530802</v>
      </c>
      <c r="T3" s="14">
        <f t="shared" ca="1" si="1"/>
        <v>0.13051004748679773</v>
      </c>
      <c r="U3" s="14">
        <f t="shared" ca="1" si="1"/>
        <v>0.12662093778031469</v>
      </c>
      <c r="V3" s="14">
        <f t="shared" ca="1" si="1"/>
        <v>0.12741592256140311</v>
      </c>
      <c r="W3" s="14">
        <f t="shared" ca="1" si="1"/>
        <v>0.12405294816706758</v>
      </c>
      <c r="X3" s="14">
        <f t="shared" ca="1" si="1"/>
        <v>0.12017167015398877</v>
      </c>
      <c r="Y3" s="14">
        <f t="shared" ca="1" si="1"/>
        <v>0.12115677713530038</v>
      </c>
      <c r="Z3" s="14">
        <f t="shared" ca="1" si="1"/>
        <v>0.12054339735757824</v>
      </c>
      <c r="AA3" s="14">
        <f t="shared" ca="1" si="1"/>
        <v>0.11921401532828657</v>
      </c>
      <c r="AB3" s="14">
        <f t="shared" ca="1" si="1"/>
        <v>0.11683034733034581</v>
      </c>
      <c r="AC3" s="14">
        <f t="shared" ca="1" si="1"/>
        <v>0.11416598315657245</v>
      </c>
      <c r="AD3" s="14">
        <f t="shared" ca="1" si="1"/>
        <v>0.11389228916282046</v>
      </c>
      <c r="AE3" s="14">
        <f t="shared" ca="1" si="1"/>
        <v>0.11298143535225891</v>
      </c>
      <c r="AF3" s="14">
        <f t="shared" ca="1" si="1"/>
        <v>0.10736252958240922</v>
      </c>
    </row>
    <row r="7" spans="1:32" x14ac:dyDescent="0.2">
      <c r="B7" s="19" t="s">
        <v>5</v>
      </c>
      <c r="C7">
        <v>1</v>
      </c>
      <c r="D7">
        <v>2</v>
      </c>
      <c r="E7">
        <v>3</v>
      </c>
      <c r="F7">
        <v>4</v>
      </c>
      <c r="G7">
        <v>5</v>
      </c>
      <c r="H7">
        <v>6</v>
      </c>
      <c r="I7">
        <v>7</v>
      </c>
      <c r="J7">
        <v>8</v>
      </c>
      <c r="K7">
        <v>9</v>
      </c>
      <c r="L7">
        <v>10</v>
      </c>
      <c r="M7">
        <v>11</v>
      </c>
      <c r="N7">
        <v>12</v>
      </c>
      <c r="O7">
        <v>13</v>
      </c>
      <c r="P7">
        <v>14</v>
      </c>
      <c r="Q7">
        <v>15</v>
      </c>
      <c r="R7">
        <v>16</v>
      </c>
      <c r="S7">
        <v>17</v>
      </c>
      <c r="T7">
        <v>18</v>
      </c>
      <c r="U7">
        <v>19</v>
      </c>
      <c r="V7">
        <v>20</v>
      </c>
      <c r="W7">
        <v>21</v>
      </c>
      <c r="X7">
        <v>22</v>
      </c>
      <c r="Y7">
        <v>23</v>
      </c>
      <c r="Z7">
        <v>24</v>
      </c>
      <c r="AA7">
        <v>25</v>
      </c>
      <c r="AB7">
        <v>26</v>
      </c>
      <c r="AC7">
        <v>27</v>
      </c>
      <c r="AD7">
        <v>28</v>
      </c>
      <c r="AE7">
        <v>29</v>
      </c>
      <c r="AF7">
        <v>30</v>
      </c>
    </row>
    <row r="8" spans="1:32" x14ac:dyDescent="0.2">
      <c r="A8">
        <v>1</v>
      </c>
      <c r="B8" s="28">
        <f ca="1">'Simulace pohybu portfolia'!C2</f>
        <v>-4.3808167201243232E-2</v>
      </c>
      <c r="C8" s="14">
        <f ca="1">IF(COUNT(OFFSET($B8:$B$37,0,0,C$7,1))&lt;C$7,"",FVSCHEDULE(1,OFFSET($B8:$B$37,0,0,C$7,1)))^(1/COUNT(OFFSET($B8:$B$37,0,0,C$7,1)))-1</f>
        <v>-4.3808167201243253E-2</v>
      </c>
      <c r="D8" s="14">
        <f ca="1">IF(COUNT(OFFSET($B8:$B$37,0,0,D$7,1))&lt;D$7,"",FVSCHEDULE(1,OFFSET($B8:$B$37,0,0,D$7,1)))^(1/COUNT(OFFSET($B8:$B$37,0,0,D$7,1)))-1</f>
        <v>3.1158583886591318E-2</v>
      </c>
      <c r="E8" s="14">
        <f ca="1">IF(COUNT(OFFSET($B8:$B$37,0,0,E$7,1))&lt;E$7,"",FVSCHEDULE(1,OFFSET($B8:$B$37,0,0,E$7,1)))^(1/COUNT(OFFSET($B8:$B$37,0,0,E$7,1)))-1</f>
        <v>5.5545158782734472E-2</v>
      </c>
      <c r="F8" s="14">
        <f ca="1">IF(COUNT(OFFSET($B8:$B$37,0,0,F$7,1))&lt;F$7,"",FVSCHEDULE(1,OFFSET($B8:$B$37,0,0,F$7,1)))^(1/COUNT(OFFSET($B8:$B$37,0,0,F$7,1)))-1</f>
        <v>4.7747994288991125E-2</v>
      </c>
      <c r="G8" s="14">
        <f ca="1">IF(COUNT(OFFSET($B8:$B$37,0,0,G$7,1))&lt;G$7,"",FVSCHEDULE(1,OFFSET($B8:$B$37,0,0,G$7,1)))^(1/COUNT(OFFSET($B8:$B$37,0,0,G$7,1)))-1</f>
        <v>4.9961184204882381E-2</v>
      </c>
      <c r="H8" s="14">
        <f ca="1">IF(COUNT(OFFSET($B8:$B$37,0,0,H$7,1))&lt;H$7,"",FVSCHEDULE(1,OFFSET($B8:$B$37,0,0,H$7,1)))^(1/COUNT(OFFSET($B8:$B$37,0,0,H$7,1)))-1</f>
        <v>9.3092094740929054E-2</v>
      </c>
      <c r="I8" s="14">
        <f ca="1">IF(COUNT(OFFSET($B8:$B$37,0,0,I$7,1))&lt;I$7,"",FVSCHEDULE(1,OFFSET($B8:$B$37,0,0,I$7,1)))^(1/COUNT(OFFSET($B8:$B$37,0,0,I$7,1)))-1</f>
        <v>9.3923794772953428E-2</v>
      </c>
      <c r="J8" s="14">
        <f ca="1">IF(COUNT(OFFSET($B8:$B$37,0,0,J$7,1))&lt;J$7,"",FVSCHEDULE(1,OFFSET($B8:$B$37,0,0,J$7,1)))^(1/COUNT(OFFSET($B8:$B$37,0,0,J$7,1)))-1</f>
        <v>0.10369971722739635</v>
      </c>
      <c r="K8" s="14">
        <f ca="1">IF(COUNT(OFFSET($B8:$B$37,0,0,K$7,1))&lt;K$7,"",FVSCHEDULE(1,OFFSET($B8:$B$37,0,0,K$7,1)))^(1/COUNT(OFFSET($B8:$B$37,0,0,K$7,1)))-1</f>
        <v>9.2993570429293682E-2</v>
      </c>
      <c r="L8" s="14">
        <f ca="1">IF(COUNT(OFFSET($B8:$B$37,0,0,L$7,1))&lt;L$7,"",FVSCHEDULE(1,OFFSET($B8:$B$37,0,0,L$7,1)))^(1/COUNT(OFFSET($B8:$B$37,0,0,L$7,1)))-1</f>
        <v>9.1262073793227039E-2</v>
      </c>
      <c r="M8" s="14">
        <f ca="1">IF(COUNT(OFFSET($B8:$B$37,0,0,M$7,1))&lt;M$7,"",FVSCHEDULE(1,OFFSET($B8:$B$37,0,0,M$7,1)))^(1/COUNT(OFFSET($B8:$B$37,0,0,M$7,1)))-1</f>
        <v>9.2538323926822041E-2</v>
      </c>
      <c r="N8" s="14">
        <f ca="1">IF(COUNT(OFFSET($B8:$B$37,0,0,N$7,1))&lt;N$7,"",FVSCHEDULE(1,OFFSET($B8:$B$37,0,0,N$7,1)))^(1/COUNT(OFFSET($B8:$B$37,0,0,N$7,1)))-1</f>
        <v>0.10233458508291604</v>
      </c>
      <c r="O8" s="14">
        <f ca="1">IF(COUNT(OFFSET($B8:$B$37,0,0,O$7,1))&lt;O$7,"",FVSCHEDULE(1,OFFSET($B8:$B$37,0,0,O$7,1)))^(1/COUNT(OFFSET($B8:$B$37,0,0,O$7,1)))-1</f>
        <v>9.781335187015161E-2</v>
      </c>
      <c r="P8" s="14">
        <f ca="1">IF(COUNT(OFFSET($B8:$B$37,0,0,P$7,1))&lt;P$7,"",FVSCHEDULE(1,OFFSET($B8:$B$37,0,0,P$7,1)))^(1/COUNT(OFFSET($B8:$B$37,0,0,P$7,1)))-1</f>
        <v>9.6131625650683894E-2</v>
      </c>
      <c r="Q8" s="14">
        <f ca="1">IF(COUNT(OFFSET($B8:$B$37,0,0,Q$7,1))&lt;Q$7,"",FVSCHEDULE(1,OFFSET($B8:$B$37,0,0,Q$7,1)))^(1/COUNT(OFFSET($B8:$B$37,0,0,Q$7,1)))-1</f>
        <v>0.10112208931083955</v>
      </c>
      <c r="R8" s="14">
        <f ca="1">IF(COUNT(OFFSET($B8:$B$37,0,0,R$7,1))&lt;R$7,"",FVSCHEDULE(1,OFFSET($B8:$B$37,0,0,R$7,1)))^(1/COUNT(OFFSET($B8:$B$37,0,0,R$7,1)))-1</f>
        <v>0.10139695809894334</v>
      </c>
      <c r="S8" s="14">
        <f ca="1">IF(COUNT(OFFSET($B8:$B$37,0,0,S$7,1))&lt;S$7,"",FVSCHEDULE(1,OFFSET($B8:$B$37,0,0,S$7,1)))^(1/COUNT(OFFSET($B8:$B$37,0,0,S$7,1)))-1</f>
        <v>9.6388345109291063E-2</v>
      </c>
      <c r="T8" s="14">
        <f ca="1">IF(COUNT(OFFSET($B8:$B$37,0,0,T$7,1))&lt;T$7,"",FVSCHEDULE(1,OFFSET($B8:$B$37,0,0,T$7,1)))^(1/COUNT(OFFSET($B8:$B$37,0,0,T$7,1)))-1</f>
        <v>9.9965283431110441E-2</v>
      </c>
      <c r="U8" s="14">
        <f ca="1">IF(COUNT(OFFSET($B8:$B$37,0,0,U$7,1))&lt;U$7,"",FVSCHEDULE(1,OFFSET($B8:$B$37,0,0,U$7,1)))^(1/COUNT(OFFSET($B8:$B$37,0,0,U$7,1)))-1</f>
        <v>0.1013189486447692</v>
      </c>
      <c r="V8" s="14">
        <f ca="1">IF(COUNT(OFFSET($B8:$B$37,0,0,V$7,1))&lt;V$7,"",FVSCHEDULE(1,OFFSET($B8:$B$37,0,0,V$7,1)))^(1/COUNT(OFFSET($B8:$B$37,0,0,V$7,1)))-1</f>
        <v>0.10622802793055963</v>
      </c>
      <c r="W8" s="14">
        <f ca="1">IF(COUNT(OFFSET($B8:$B$37,0,0,W$7,1))&lt;W$7,"",FVSCHEDULE(1,OFFSET($B8:$B$37,0,0,W$7,1)))^(1/COUNT(OFFSET($B8:$B$37,0,0,W$7,1)))-1</f>
        <v>9.8827529078501453E-2</v>
      </c>
      <c r="X8" s="14">
        <f ca="1">IF(COUNT(OFFSET($B8:$B$37,0,0,X$7,1))&lt;X$7,"",FVSCHEDULE(1,OFFSET($B8:$B$37,0,0,X$7,1)))^(1/COUNT(OFFSET($B8:$B$37,0,0,X$7,1)))-1</f>
        <v>0.1015078750141909</v>
      </c>
      <c r="Y8" s="14">
        <f ca="1">IF(COUNT(OFFSET($B8:$B$37,0,0,Y$7,1))&lt;Y$7,"",FVSCHEDULE(1,OFFSET($B8:$B$37,0,0,Y$7,1)))^(1/COUNT(OFFSET($B8:$B$37,0,0,Y$7,1)))-1</f>
        <v>0.11248946903689805</v>
      </c>
      <c r="Z8" s="14">
        <f ca="1">IF(COUNT(OFFSET($B8:$B$37,0,0,Z$7,1))&lt;Z$7,"",FVSCHEDULE(1,OFFSET($B8:$B$37,0,0,Z$7,1)))^(1/COUNT(OFFSET($B8:$B$37,0,0,Z$7,1)))-1</f>
        <v>0.10678409471449513</v>
      </c>
      <c r="AA8" s="14">
        <f ca="1">IF(COUNT(OFFSET($B8:$B$37,0,0,AA$7,1))&lt;AA$7,"",FVSCHEDULE(1,OFFSET($B8:$B$37,0,0,AA$7,1)))^(1/COUNT(OFFSET($B8:$B$37,0,0,AA$7,1)))-1</f>
        <v>0.11148083862702518</v>
      </c>
      <c r="AB8" s="14">
        <f ca="1">IF(COUNT(OFFSET($B8:$B$37,0,0,AB$7,1))&lt;AB$7,"",FVSCHEDULE(1,OFFSET($B8:$B$37,0,0,AB$7,1)))^(1/COUNT(OFFSET($B8:$B$37,0,0,AB$7,1)))-1</f>
        <v>9.8410418331749128E-2</v>
      </c>
      <c r="AC8" s="14">
        <f ca="1">IF(COUNT(OFFSET($B8:$B$37,0,0,AC$7,1))&lt;AC$7,"",FVSCHEDULE(1,OFFSET($B8:$B$37,0,0,AC$7,1)))^(1/COUNT(OFFSET($B8:$B$37,0,0,AC$7,1)))-1</f>
        <v>9.5149725768390869E-2</v>
      </c>
      <c r="AD8" s="14">
        <f ca="1">IF(COUNT(OFFSET($B8:$B$37,0,0,AD$7,1))&lt;AD$7,"",FVSCHEDULE(1,OFFSET($B8:$B$37,0,0,AD$7,1)))^(1/COUNT(OFFSET($B8:$B$37,0,0,AD$7,1)))-1</f>
        <v>0.10809830987281921</v>
      </c>
      <c r="AE8" s="14">
        <f ca="1">IF(COUNT(OFFSET($B8:$B$37,0,0,AE$7,1))&lt;AE$7,"",FVSCHEDULE(1,OFFSET($B8:$B$37,0,0,AE$7,1)))^(1/COUNT(OFFSET($B8:$B$37,0,0,AE$7,1)))-1</f>
        <v>0.10804412111384143</v>
      </c>
      <c r="AF8" s="14">
        <f ca="1">IF(COUNT(OFFSET($B8:$B$37,0,0,AF$7,1))&lt;AF$7,"",FVSCHEDULE(1,OFFSET($B8:$B$37,0,0,AF$7,1)))^(1/COUNT(OFFSET($B8:$B$37,0,0,AF$7,1)))-1</f>
        <v>0.10736252958240922</v>
      </c>
    </row>
    <row r="9" spans="1:32" x14ac:dyDescent="0.2">
      <c r="A9">
        <v>2</v>
      </c>
      <c r="B9" s="28">
        <f ca="1">'Simulace pohybu portfolia'!C3</f>
        <v>0.11200283107498957</v>
      </c>
      <c r="C9" s="14">
        <f ca="1">IF(COUNT(OFFSET($B9:$B$37,0,0,C$7,1))&lt;C$7,"",FVSCHEDULE(1,OFFSET($B9:$B$37,0,0,C$7,1)))^(1/COUNT(OFFSET($B9:$B$37,0,0,C$7,1)))-1</f>
        <v>0.11200283107498965</v>
      </c>
      <c r="D9" s="14">
        <f ca="1">IF(COUNT(OFFSET($B9:$B$37,0,0,D$7,1))&lt;D$7,"",FVSCHEDULE(1,OFFSET($B9:$B$37,0,0,D$7,1)))^(1/COUNT(OFFSET($B9:$B$37,0,0,D$7,1)))-1</f>
        <v>0.10902851405595171</v>
      </c>
      <c r="E9" s="14">
        <f ca="1">IF(COUNT(OFFSET($B9:$B$37,0,0,E$7,1))&lt;E$7,"",FVSCHEDULE(1,OFFSET($B9:$B$37,0,0,E$7,1)))^(1/COUNT(OFFSET($B9:$B$37,0,0,E$7,1)))-1</f>
        <v>8.0174965099619966E-2</v>
      </c>
      <c r="F9" s="14">
        <f ca="1">IF(COUNT(OFFSET($B9:$B$37,0,0,F$7,1))&lt;F$7,"",FVSCHEDULE(1,OFFSET($B9:$B$37,0,0,F$7,1)))^(1/COUNT(OFFSET($B9:$B$37,0,0,F$7,1)))-1</f>
        <v>7.4806533033513256E-2</v>
      </c>
      <c r="G9" s="14">
        <f ca="1">IF(COUNT(OFFSET($B9:$B$37,0,0,G$7,1))&lt;G$7,"",FVSCHEDULE(1,OFFSET($B9:$B$37,0,0,G$7,1)))^(1/COUNT(OFFSET($B9:$B$37,0,0,G$7,1)))-1</f>
        <v>0.12273974825652156</v>
      </c>
      <c r="H9" s="14">
        <f ca="1">IF(COUNT(OFFSET($B9:$B$37,0,0,H$7,1))&lt;H$7,"",FVSCHEDULE(1,OFFSET($B9:$B$37,0,0,H$7,1)))^(1/COUNT(OFFSET($B9:$B$37,0,0,H$7,1)))-1</f>
        <v>0.11873547303414056</v>
      </c>
      <c r="I9" s="14">
        <f ca="1">IF(COUNT(OFFSET($B9:$B$37,0,0,I$7,1))&lt;I$7,"",FVSCHEDULE(1,OFFSET($B9:$B$37,0,0,I$7,1)))^(1/COUNT(OFFSET($B9:$B$37,0,0,I$7,1)))-1</f>
        <v>0.12655337847894788</v>
      </c>
      <c r="J9" s="14">
        <f ca="1">IF(COUNT(OFFSET($B9:$B$37,0,0,J$7,1))&lt;J$7,"",FVSCHEDULE(1,OFFSET($B9:$B$37,0,0,J$7,1)))^(1/COUNT(OFFSET($B9:$B$37,0,0,J$7,1)))-1</f>
        <v>0.11141608892851984</v>
      </c>
      <c r="K9" s="14">
        <f ca="1">IF(COUNT(OFFSET($B9:$B$37,0,0,K$7,1))&lt;K$7,"",FVSCHEDULE(1,OFFSET($B9:$B$37,0,0,K$7,1)))^(1/COUNT(OFFSET($B9:$B$37,0,0,K$7,1)))-1</f>
        <v>0.10740139267249238</v>
      </c>
      <c r="L9" s="14">
        <f ca="1">IF(COUNT(OFFSET($B9:$B$37,0,0,L$7,1))&lt;L$7,"",FVSCHEDULE(1,OFFSET($B9:$B$37,0,0,L$7,1)))^(1/COUNT(OFFSET($B9:$B$37,0,0,L$7,1)))-1</f>
        <v>0.10719940838132902</v>
      </c>
      <c r="M9" s="14">
        <f ca="1">IF(COUNT(OFFSET($B9:$B$37,0,0,M$7,1))&lt;M$7,"",FVSCHEDULE(1,OFFSET($B9:$B$37,0,0,M$7,1)))^(1/COUNT(OFFSET($B9:$B$37,0,0,M$7,1)))-1</f>
        <v>0.11668001251659299</v>
      </c>
      <c r="N9" s="14">
        <f ca="1">IF(COUNT(OFFSET($B9:$B$37,0,0,N$7,1))&lt;N$7,"",FVSCHEDULE(1,OFFSET($B9:$B$37,0,0,N$7,1)))^(1/COUNT(OFFSET($B9:$B$37,0,0,N$7,1)))-1</f>
        <v>0.1105219108194555</v>
      </c>
      <c r="O9" s="14">
        <f ca="1">IF(COUNT(OFFSET($B9:$B$37,0,0,O$7,1))&lt;O$7,"",FVSCHEDULE(1,OFFSET($B9:$B$37,0,0,O$7,1)))^(1/COUNT(OFFSET($B9:$B$37,0,0,O$7,1)))-1</f>
        <v>0.10770880165451668</v>
      </c>
      <c r="P9" s="14">
        <f ca="1">IF(COUNT(OFFSET($B9:$B$37,0,0,P$7,1))&lt;P$7,"",FVSCHEDULE(1,OFFSET($B9:$B$37,0,0,P$7,1)))^(1/COUNT(OFFSET($B9:$B$37,0,0,P$7,1)))-1</f>
        <v>0.1122780425818013</v>
      </c>
      <c r="Q9" s="14">
        <f ca="1">IF(COUNT(OFFSET($B9:$B$37,0,0,Q$7,1))&lt;Q$7,"",FVSCHEDULE(1,OFFSET($B9:$B$37,0,0,Q$7,1)))^(1/COUNT(OFFSET($B9:$B$37,0,0,Q$7,1)))-1</f>
        <v>0.11182677594749912</v>
      </c>
      <c r="R9" s="14">
        <f ca="1">IF(COUNT(OFFSET($B9:$B$37,0,0,R$7,1))&lt;R$7,"",FVSCHEDULE(1,OFFSET($B9:$B$37,0,0,R$7,1)))^(1/COUNT(OFFSET($B9:$B$37,0,0,R$7,1)))-1</f>
        <v>0.10580391070726214</v>
      </c>
      <c r="S9" s="14">
        <f ca="1">IF(COUNT(OFFSET($B9:$B$37,0,0,S$7,1))&lt;S$7,"",FVSCHEDULE(1,OFFSET($B9:$B$37,0,0,S$7,1)))^(1/COUNT(OFFSET($B9:$B$37,0,0,S$7,1)))-1</f>
        <v>0.10906613882331029</v>
      </c>
      <c r="T9" s="14">
        <f ca="1">IF(COUNT(OFFSET($B9:$B$37,0,0,T$7,1))&lt;T$7,"",FVSCHEDULE(1,OFFSET($B9:$B$37,0,0,T$7,1)))^(1/COUNT(OFFSET($B9:$B$37,0,0,T$7,1)))-1</f>
        <v>0.10999864688011507</v>
      </c>
      <c r="U9" s="14">
        <f ca="1">IF(COUNT(OFFSET($B9:$B$37,0,0,U$7,1))&lt;U$7,"",FVSCHEDULE(1,OFFSET($B9:$B$37,0,0,U$7,1)))^(1/COUNT(OFFSET($B9:$B$37,0,0,U$7,1)))-1</f>
        <v>0.11474675583903515</v>
      </c>
      <c r="V9" s="14">
        <f ca="1">IF(COUNT(OFFSET($B9:$B$37,0,0,V$7,1))&lt;V$7,"",FVSCHEDULE(1,OFFSET($B9:$B$37,0,0,V$7,1)))^(1/COUNT(OFFSET($B9:$B$37,0,0,V$7,1)))-1</f>
        <v>0.10649321808753553</v>
      </c>
      <c r="W9" s="14">
        <f ca="1">IF(COUNT(OFFSET($B9:$B$37,0,0,W$7,1))&lt;W$7,"",FVSCHEDULE(1,OFFSET($B9:$B$37,0,0,W$7,1)))^(1/COUNT(OFFSET($B9:$B$37,0,0,W$7,1)))-1</f>
        <v>0.10895377432478281</v>
      </c>
      <c r="X9" s="14">
        <f ca="1">IF(COUNT(OFFSET($B9:$B$37,0,0,X$7,1))&lt;X$7,"",FVSCHEDULE(1,OFFSET($B9:$B$37,0,0,X$7,1)))^(1/COUNT(OFFSET($B9:$B$37,0,0,X$7,1)))-1</f>
        <v>0.12017167015398877</v>
      </c>
      <c r="Y9" s="14">
        <f ca="1">IF(COUNT(OFFSET($B9:$B$37,0,0,Y$7,1))&lt;Y$7,"",FVSCHEDULE(1,OFFSET($B9:$B$37,0,0,Y$7,1)))^(1/COUNT(OFFSET($B9:$B$37,0,0,Y$7,1)))-1</f>
        <v>0.11384447848895851</v>
      </c>
      <c r="Z9" s="14">
        <f ca="1">IF(COUNT(OFFSET($B9:$B$37,0,0,Z$7,1))&lt;Z$7,"",FVSCHEDULE(1,OFFSET($B9:$B$37,0,0,Z$7,1)))^(1/COUNT(OFFSET($B9:$B$37,0,0,Z$7,1)))-1</f>
        <v>0.1184721801831734</v>
      </c>
      <c r="AA9" s="14">
        <f ca="1">IF(COUNT(OFFSET($B9:$B$37,0,0,AA$7,1))&lt;AA$7,"",FVSCHEDULE(1,OFFSET($B9:$B$37,0,0,AA$7,1)))^(1/COUNT(OFFSET($B9:$B$37,0,0,AA$7,1)))-1</f>
        <v>0.10451960277202743</v>
      </c>
      <c r="AB9" s="14">
        <f ca="1">IF(COUNT(OFFSET($B9:$B$37,0,0,AB$7,1))&lt;AB$7,"",FVSCHEDULE(1,OFFSET($B9:$B$37,0,0,AB$7,1)))^(1/COUNT(OFFSET($B9:$B$37,0,0,AB$7,1)))-1</f>
        <v>0.10087999106246248</v>
      </c>
      <c r="AC9" s="14">
        <f ca="1">IF(COUNT(OFFSET($B9:$B$37,0,0,AC$7,1))&lt;AC$7,"",FVSCHEDULE(1,OFFSET($B9:$B$37,0,0,AC$7,1)))^(1/COUNT(OFFSET($B9:$B$37,0,0,AC$7,1)))-1</f>
        <v>0.11416598315657245</v>
      </c>
      <c r="AD9" s="14">
        <f ca="1">IF(COUNT(OFFSET($B9:$B$37,0,0,AD$7,1))&lt;AD$7,"",FVSCHEDULE(1,OFFSET($B9:$B$37,0,0,AD$7,1)))^(1/COUNT(OFFSET($B9:$B$37,0,0,AD$7,1)))-1</f>
        <v>0.11389228916282046</v>
      </c>
      <c r="AE9" s="14">
        <f ca="1">IF(COUNT(OFFSET($B9:$B$37,0,0,AE$7,1))&lt;AE$7,"",FVSCHEDULE(1,OFFSET($B9:$B$37,0,0,AE$7,1)))^(1/COUNT(OFFSET($B9:$B$37,0,0,AE$7,1)))-1</f>
        <v>0.11298143535225891</v>
      </c>
    </row>
    <row r="10" spans="1:32" x14ac:dyDescent="0.2">
      <c r="A10">
        <v>3</v>
      </c>
      <c r="B10" s="28">
        <f ca="1">'Simulace pohybu portfolia'!C4</f>
        <v>0.10606215255778355</v>
      </c>
      <c r="C10" s="14">
        <f ca="1">IF(COUNT(OFFSET($B10:$B$37,0,0,C$7,1))&lt;C$7,"",FVSCHEDULE(1,OFFSET($B10:$B$37,0,0,C$7,1)))^(1/COUNT(OFFSET($B10:$B$37,0,0,C$7,1)))-1</f>
        <v>0.10606215255778362</v>
      </c>
      <c r="D10" s="14">
        <f ca="1">IF(COUNT(OFFSET($B10:$B$37,0,0,D$7,1))&lt;D$7,"",FVSCHEDULE(1,OFFSET($B10:$B$37,0,0,D$7,1)))^(1/COUNT(OFFSET($B10:$B$37,0,0,D$7,1)))-1</f>
        <v>6.4604297235175911E-2</v>
      </c>
      <c r="E10" s="14">
        <f ca="1">IF(COUNT(OFFSET($B10:$B$37,0,0,E$7,1))&lt;E$7,"",FVSCHEDULE(1,OFFSET($B10:$B$37,0,0,E$7,1)))^(1/COUNT(OFFSET($B10:$B$37,0,0,E$7,1)))-1</f>
        <v>6.2686342445477994E-2</v>
      </c>
      <c r="F10" s="14">
        <f ca="1">IF(COUNT(OFFSET($B10:$B$37,0,0,F$7,1))&lt;F$7,"",FVSCHEDULE(1,OFFSET($B10:$B$37,0,0,F$7,1)))^(1/COUNT(OFFSET($B10:$B$37,0,0,F$7,1)))-1</f>
        <v>0.12544013706079649</v>
      </c>
      <c r="G10" s="14">
        <f ca="1">IF(COUNT(OFFSET($B10:$B$37,0,0,G$7,1))&lt;G$7,"",FVSCHEDULE(1,OFFSET($B10:$B$37,0,0,G$7,1)))^(1/COUNT(OFFSET($B10:$B$37,0,0,G$7,1)))-1</f>
        <v>0.12008688509863674</v>
      </c>
      <c r="H10" s="14">
        <f ca="1">IF(COUNT(OFFSET($B10:$B$37,0,0,H$7,1))&lt;H$7,"",FVSCHEDULE(1,OFFSET($B10:$B$37,0,0,H$7,1)))^(1/COUNT(OFFSET($B10:$B$37,0,0,H$7,1)))-1</f>
        <v>0.12899691334000152</v>
      </c>
      <c r="I10" s="14">
        <f ca="1">IF(COUNT(OFFSET($B10:$B$37,0,0,I$7,1))&lt;I$7,"",FVSCHEDULE(1,OFFSET($B10:$B$37,0,0,I$7,1)))^(1/COUNT(OFFSET($B10:$B$37,0,0,I$7,1)))-1</f>
        <v>0.11133229389844734</v>
      </c>
      <c r="J10" s="14">
        <f ca="1">IF(COUNT(OFFSET($B10:$B$37,0,0,J$7,1))&lt;J$7,"",FVSCHEDULE(1,OFFSET($B10:$B$37,0,0,J$7,1)))^(1/COUNT(OFFSET($B10:$B$37,0,0,J$7,1)))-1</f>
        <v>0.10682755328547899</v>
      </c>
      <c r="K10" s="14">
        <f ca="1">IF(COUNT(OFFSET($B10:$B$37,0,0,K$7,1))&lt;K$7,"",FVSCHEDULE(1,OFFSET($B10:$B$37,0,0,K$7,1)))^(1/COUNT(OFFSET($B10:$B$37,0,0,K$7,1)))-1</f>
        <v>0.10666697718951301</v>
      </c>
      <c r="L10" s="14">
        <f ca="1">IF(COUNT(OFFSET($B10:$B$37,0,0,L$7,1))&lt;L$7,"",FVSCHEDULE(1,OFFSET($B10:$B$37,0,0,L$7,1)))^(1/COUNT(OFFSET($B10:$B$37,0,0,L$7,1)))-1</f>
        <v>0.11714881129313071</v>
      </c>
      <c r="M10" s="14">
        <f ca="1">IF(COUNT(OFFSET($B10:$B$37,0,0,M$7,1))&lt;M$7,"",FVSCHEDULE(1,OFFSET($B10:$B$37,0,0,M$7,1)))^(1/COUNT(OFFSET($B10:$B$37,0,0,M$7,1)))-1</f>
        <v>0.11038737954131328</v>
      </c>
      <c r="N10" s="14">
        <f ca="1">IF(COUNT(OFFSET($B10:$B$37,0,0,N$7,1))&lt;N$7,"",FVSCHEDULE(1,OFFSET($B10:$B$37,0,0,N$7,1)))^(1/COUNT(OFFSET($B10:$B$37,0,0,N$7,1)))-1</f>
        <v>0.10735171522528764</v>
      </c>
      <c r="O10" s="14">
        <f ca="1">IF(COUNT(OFFSET($B10:$B$37,0,0,O$7,1))&lt;O$7,"",FVSCHEDULE(1,OFFSET($B10:$B$37,0,0,O$7,1)))^(1/COUNT(OFFSET($B10:$B$37,0,0,O$7,1)))-1</f>
        <v>0.1122992155187259</v>
      </c>
      <c r="P10" s="14">
        <f ca="1">IF(COUNT(OFFSET($B10:$B$37,0,0,P$7,1))&lt;P$7,"",FVSCHEDULE(1,OFFSET($B10:$B$37,0,0,P$7,1)))^(1/COUNT(OFFSET($B10:$B$37,0,0,P$7,1)))-1</f>
        <v>0.11181420164789002</v>
      </c>
      <c r="Q10" s="14">
        <f ca="1">IF(COUNT(OFFSET($B10:$B$37,0,0,Q$7,1))&lt;Q$7,"",FVSCHEDULE(1,OFFSET($B10:$B$37,0,0,Q$7,1)))^(1/COUNT(OFFSET($B10:$B$37,0,0,Q$7,1)))-1</f>
        <v>0.10539188015163181</v>
      </c>
      <c r="R10" s="14">
        <f ca="1">IF(COUNT(OFFSET($B10:$B$37,0,0,R$7,1))&lt;R$7,"",FVSCHEDULE(1,OFFSET($B10:$B$37,0,0,R$7,1)))^(1/COUNT(OFFSET($B10:$B$37,0,0,R$7,1)))-1</f>
        <v>0.10888285327790448</v>
      </c>
      <c r="S10" s="14">
        <f ca="1">IF(COUNT(OFFSET($B10:$B$37,0,0,S$7,1))&lt;S$7,"",FVSCHEDULE(1,OFFSET($B10:$B$37,0,0,S$7,1)))^(1/COUNT(OFFSET($B10:$B$37,0,0,S$7,1)))-1</f>
        <v>0.10988086624587456</v>
      </c>
      <c r="T10" s="14">
        <f ca="1">IF(COUNT(OFFSET($B10:$B$37,0,0,T$7,1))&lt;T$7,"",FVSCHEDULE(1,OFFSET($B10:$B$37,0,0,T$7,1)))^(1/COUNT(OFFSET($B10:$B$37,0,0,T$7,1)))-1</f>
        <v>0.11489939447553654</v>
      </c>
      <c r="U10" s="14">
        <f ca="1">IF(COUNT(OFFSET($B10:$B$37,0,0,U$7,1))&lt;U$7,"",FVSCHEDULE(1,OFFSET($B10:$B$37,0,0,U$7,1)))^(1/COUNT(OFFSET($B10:$B$37,0,0,U$7,1)))-1</f>
        <v>0.10620399582943607</v>
      </c>
      <c r="V10" s="14">
        <f ca="1">IF(COUNT(OFFSET($B10:$B$37,0,0,V$7,1))&lt;V$7,"",FVSCHEDULE(1,OFFSET($B10:$B$37,0,0,V$7,1)))^(1/COUNT(OFFSET($B10:$B$37,0,0,V$7,1)))-1</f>
        <v>0.10880154113760354</v>
      </c>
      <c r="W10" s="14">
        <f ca="1">IF(COUNT(OFFSET($B10:$B$37,0,0,W$7,1))&lt;W$7,"",FVSCHEDULE(1,OFFSET($B10:$B$37,0,0,W$7,1)))^(1/COUNT(OFFSET($B10:$B$37,0,0,W$7,1)))-1</f>
        <v>0.12056215583045549</v>
      </c>
      <c r="X10" s="14">
        <f ca="1">IF(COUNT(OFFSET($B10:$B$37,0,0,X$7,1))&lt;X$7,"",FVSCHEDULE(1,OFFSET($B10:$B$37,0,0,X$7,1)))^(1/COUNT(OFFSET($B10:$B$37,0,0,X$7,1)))-1</f>
        <v>0.11392826216710694</v>
      </c>
      <c r="Y10" s="14">
        <f ca="1">IF(COUNT(OFFSET($B10:$B$37,0,0,Y$7,1))&lt;Y$7,"",FVSCHEDULE(1,OFFSET($B10:$B$37,0,0,Y$7,1)))^(1/COUNT(OFFSET($B10:$B$37,0,0,Y$7,1)))-1</f>
        <v>0.11875430842209389</v>
      </c>
      <c r="Z10" s="14">
        <f ca="1">IF(COUNT(OFFSET($B10:$B$37,0,0,Z$7,1))&lt;Z$7,"",FVSCHEDULE(1,OFFSET($B10:$B$37,0,0,Z$7,1)))^(1/COUNT(OFFSET($B10:$B$37,0,0,Z$7,1)))-1</f>
        <v>0.10420889679746681</v>
      </c>
      <c r="AA10" s="14">
        <f ca="1">IF(COUNT(OFFSET($B10:$B$37,0,0,AA$7,1))&lt;AA$7,"",FVSCHEDULE(1,OFFSET($B10:$B$37,0,0,AA$7,1)))^(1/COUNT(OFFSET($B10:$B$37,0,0,AA$7,1)))-1</f>
        <v>0.10043739904129301</v>
      </c>
      <c r="AB10" s="14">
        <f ca="1">IF(COUNT(OFFSET($B10:$B$37,0,0,AB$7,1))&lt;AB$7,"",FVSCHEDULE(1,OFFSET($B10:$B$37,0,0,AB$7,1)))^(1/COUNT(OFFSET($B10:$B$37,0,0,AB$7,1)))-1</f>
        <v>0.11424926529526092</v>
      </c>
      <c r="AC10" s="14">
        <f ca="1">IF(COUNT(OFFSET($B10:$B$37,0,0,AC$7,1))&lt;AC$7,"",FVSCHEDULE(1,OFFSET($B10:$B$37,0,0,AC$7,1)))^(1/COUNT(OFFSET($B10:$B$37,0,0,AC$7,1)))-1</f>
        <v>0.11396233071351936</v>
      </c>
      <c r="AD10" s="14">
        <f ca="1">IF(COUNT(OFFSET($B10:$B$37,0,0,AD$7,1))&lt;AD$7,"",FVSCHEDULE(1,OFFSET($B10:$B$37,0,0,AD$7,1)))^(1/COUNT(OFFSET($B10:$B$37,0,0,AD$7,1)))-1</f>
        <v>0.11301640142847913</v>
      </c>
      <c r="AE10" s="14"/>
    </row>
    <row r="11" spans="1:32" x14ac:dyDescent="0.2">
      <c r="A11">
        <v>4</v>
      </c>
      <c r="B11" s="28">
        <f ca="1">'Simulace pohybu portfolia'!C5</f>
        <v>2.4700381502649953E-2</v>
      </c>
      <c r="C11" s="14">
        <f ca="1">IF(COUNT(OFFSET($B11:$B$37,0,0,C$7,1))&lt;C$7,"",FVSCHEDULE(1,OFFSET($B11:$B$37,0,0,C$7,1)))^(1/COUNT(OFFSET($B11:$B$37,0,0,C$7,1)))-1</f>
        <v>2.470038150264986E-2</v>
      </c>
      <c r="D11" s="14">
        <f ca="1">IF(COUNT(OFFSET($B11:$B$37,0,0,D$7,1))&lt;D$7,"",FVSCHEDULE(1,OFFSET($B11:$B$37,0,0,D$7,1)))^(1/COUNT(OFFSET($B11:$B$37,0,0,D$7,1)))-1</f>
        <v>4.1640560914594449E-2</v>
      </c>
      <c r="E11" s="14">
        <f ca="1">IF(COUNT(OFFSET($B11:$B$37,0,0,E$7,1))&lt;E$7,"",FVSCHEDULE(1,OFFSET($B11:$B$37,0,0,E$7,1)))^(1/COUNT(OFFSET($B11:$B$37,0,0,E$7,1)))-1</f>
        <v>0.13197461770657548</v>
      </c>
      <c r="F11" s="14">
        <f ca="1">IF(COUNT(OFFSET($B11:$B$37,0,0,F$7,1))&lt;F$7,"",FVSCHEDULE(1,OFFSET($B11:$B$37,0,0,F$7,1)))^(1/COUNT(OFFSET($B11:$B$37,0,0,F$7,1)))-1</f>
        <v>0.12362076687037371</v>
      </c>
      <c r="G11" s="14">
        <f ca="1">IF(COUNT(OFFSET($B11:$B$37,0,0,G$7,1))&lt;G$7,"",FVSCHEDULE(1,OFFSET($B11:$B$37,0,0,G$7,1)))^(1/COUNT(OFFSET($B11:$B$37,0,0,G$7,1)))-1</f>
        <v>0.13364062052352232</v>
      </c>
      <c r="H11" s="14">
        <f ca="1">IF(COUNT(OFFSET($B11:$B$37,0,0,H$7,1))&lt;H$7,"",FVSCHEDULE(1,OFFSET($B11:$B$37,0,0,H$7,1)))^(1/COUNT(OFFSET($B11:$B$37,0,0,H$7,1)))-1</f>
        <v>0.11221308891710735</v>
      </c>
      <c r="I11" s="14">
        <f ca="1">IF(COUNT(OFFSET($B11:$B$37,0,0,I$7,1))&lt;I$7,"",FVSCHEDULE(1,OFFSET($B11:$B$37,0,0,I$7,1)))^(1/COUNT(OFFSET($B11:$B$37,0,0,I$7,1)))-1</f>
        <v>0.10693693947568628</v>
      </c>
      <c r="J11" s="14">
        <f ca="1">IF(COUNT(OFFSET($B11:$B$37,0,0,J$7,1))&lt;J$7,"",FVSCHEDULE(1,OFFSET($B11:$B$37,0,0,J$7,1)))^(1/COUNT(OFFSET($B11:$B$37,0,0,J$7,1)))-1</f>
        <v>0.10674260351953579</v>
      </c>
      <c r="K11" s="14">
        <f ca="1">IF(COUNT(OFFSET($B11:$B$37,0,0,K$7,1))&lt;K$7,"",FVSCHEDULE(1,OFFSET($B11:$B$37,0,0,K$7,1)))^(1/COUNT(OFFSET($B11:$B$37,0,0,K$7,1)))-1</f>
        <v>0.11838750171332979</v>
      </c>
      <c r="L11" s="14">
        <f ca="1">IF(COUNT(OFFSET($B11:$B$37,0,0,L$7,1))&lt;L$7,"",FVSCHEDULE(1,OFFSET($B11:$B$37,0,0,L$7,1)))^(1/COUNT(OFFSET($B11:$B$37,0,0,L$7,1)))-1</f>
        <v>0.1108208314031256</v>
      </c>
      <c r="M11" s="14">
        <f ca="1">IF(COUNT(OFFSET($B11:$B$37,0,0,M$7,1))&lt;M$7,"",FVSCHEDULE(1,OFFSET($B11:$B$37,0,0,M$7,1)))^(1/COUNT(OFFSET($B11:$B$37,0,0,M$7,1)))-1</f>
        <v>0.10746902272278702</v>
      </c>
      <c r="N11" s="14">
        <f ca="1">IF(COUNT(OFFSET($B11:$B$37,0,0,N$7,1))&lt;N$7,"",FVSCHEDULE(1,OFFSET($B11:$B$37,0,0,N$7,1)))^(1/COUNT(OFFSET($B11:$B$37,0,0,N$7,1)))-1</f>
        <v>0.11282055560269622</v>
      </c>
      <c r="O11" s="14">
        <f ca="1">IF(COUNT(OFFSET($B11:$B$37,0,0,O$7,1))&lt;O$7,"",FVSCHEDULE(1,OFFSET($B11:$B$37,0,0,O$7,1)))^(1/COUNT(OFFSET($B11:$B$37,0,0,O$7,1)))-1</f>
        <v>0.11225790400100988</v>
      </c>
      <c r="P11" s="14">
        <f ca="1">IF(COUNT(OFFSET($B11:$B$37,0,0,P$7,1))&lt;P$7,"",FVSCHEDULE(1,OFFSET($B11:$B$37,0,0,P$7,1)))^(1/COUNT(OFFSET($B11:$B$37,0,0,P$7,1)))-1</f>
        <v>0.10534401909687596</v>
      </c>
      <c r="Q11" s="14">
        <f ca="1">IF(COUNT(OFFSET($B11:$B$37,0,0,Q$7,1))&lt;Q$7,"",FVSCHEDULE(1,OFFSET($B11:$B$37,0,0,Q$7,1)))^(1/COUNT(OFFSET($B11:$B$37,0,0,Q$7,1)))-1</f>
        <v>0.10907115555540026</v>
      </c>
      <c r="R11" s="14">
        <f ca="1">IF(COUNT(OFFSET($B11:$B$37,0,0,R$7,1))&lt;R$7,"",FVSCHEDULE(1,OFFSET($B11:$B$37,0,0,R$7,1)))^(1/COUNT(OFFSET($B11:$B$37,0,0,R$7,1)))-1</f>
        <v>0.11011997313739408</v>
      </c>
      <c r="S11" s="14">
        <f ca="1">IF(COUNT(OFFSET($B11:$B$37,0,0,S$7,1))&lt;S$7,"",FVSCHEDULE(1,OFFSET($B11:$B$37,0,0,S$7,1)))^(1/COUNT(OFFSET($B11:$B$37,0,0,S$7,1)))-1</f>
        <v>0.11542142561025881</v>
      </c>
      <c r="T11" s="14">
        <f ca="1">IF(COUNT(OFFSET($B11:$B$37,0,0,T$7,1))&lt;T$7,"",FVSCHEDULE(1,OFFSET($B11:$B$37,0,0,T$7,1)))^(1/COUNT(OFFSET($B11:$B$37,0,0,T$7,1)))-1</f>
        <v>0.10621187654452813</v>
      </c>
      <c r="U11" s="14">
        <f ca="1">IF(COUNT(OFFSET($B11:$B$37,0,0,U$7,1))&lt;U$7,"",FVSCHEDULE(1,OFFSET($B11:$B$37,0,0,U$7,1)))^(1/COUNT(OFFSET($B11:$B$37,0,0,U$7,1)))-1</f>
        <v>0.10894590727766884</v>
      </c>
      <c r="V11" s="14">
        <f ca="1">IF(COUNT(OFFSET($B11:$B$37,0,0,V$7,1))&lt;V$7,"",FVSCHEDULE(1,OFFSET($B11:$B$37,0,0,V$7,1)))^(1/COUNT(OFFSET($B11:$B$37,0,0,V$7,1)))-1</f>
        <v>0.12129212524344735</v>
      </c>
      <c r="W11" s="14">
        <f ca="1">IF(COUNT(OFFSET($B11:$B$37,0,0,W$7,1))&lt;W$7,"",FVSCHEDULE(1,OFFSET($B11:$B$37,0,0,W$7,1)))^(1/COUNT(OFFSET($B11:$B$37,0,0,W$7,1)))-1</f>
        <v>0.11430423106227949</v>
      </c>
      <c r="X11" s="14">
        <f ca="1">IF(COUNT(OFFSET($B11:$B$37,0,0,X$7,1))&lt;X$7,"",FVSCHEDULE(1,OFFSET($B11:$B$37,0,0,X$7,1)))^(1/COUNT(OFFSET($B11:$B$37,0,0,X$7,1)))-1</f>
        <v>0.11933467257206098</v>
      </c>
      <c r="Y11" s="14">
        <f ca="1">IF(COUNT(OFFSET($B11:$B$37,0,0,Y$7,1))&lt;Y$7,"",FVSCHEDULE(1,OFFSET($B11:$B$37,0,0,Y$7,1)))^(1/COUNT(OFFSET($B11:$B$37,0,0,Y$7,1)))-1</f>
        <v>0.10412839093730386</v>
      </c>
      <c r="Z11" s="14">
        <f ca="1">IF(COUNT(OFFSET($B11:$B$37,0,0,Z$7,1))&lt;Z$7,"",FVSCHEDULE(1,OFFSET($B11:$B$37,0,0,Z$7,1)))^(1/COUNT(OFFSET($B11:$B$37,0,0,Z$7,1)))-1</f>
        <v>0.1002036560698758</v>
      </c>
      <c r="AA11" s="14">
        <f ca="1">IF(COUNT(OFFSET($B11:$B$37,0,0,AA$7,1))&lt;AA$7,"",FVSCHEDULE(1,OFFSET($B11:$B$37,0,0,AA$7,1)))^(1/COUNT(OFFSET($B11:$B$37,0,0,AA$7,1)))-1</f>
        <v>0.11457800733707946</v>
      </c>
      <c r="AB11" s="14">
        <f ca="1">IF(COUNT(OFFSET($B11:$B$37,0,0,AB$7,1))&lt;AB$7,"",FVSCHEDULE(1,OFFSET($B11:$B$37,0,0,AB$7,1)))^(1/COUNT(OFFSET($B11:$B$37,0,0,AB$7,1)))-1</f>
        <v>0.11426730803816354</v>
      </c>
      <c r="AC11" s="14">
        <f ca="1">IF(COUNT(OFFSET($B11:$B$37,0,0,AC$7,1))&lt;AC$7,"",FVSCHEDULE(1,OFFSET($B11:$B$37,0,0,AC$7,1)))^(1/COUNT(OFFSET($B11:$B$37,0,0,AC$7,1)))-1</f>
        <v>0.11327480420676572</v>
      </c>
      <c r="AD11" s="14"/>
      <c r="AE11" s="14"/>
    </row>
    <row r="12" spans="1:32" x14ac:dyDescent="0.2">
      <c r="A12">
        <v>5</v>
      </c>
      <c r="B12" s="28">
        <f ca="1">'Simulace pohybu portfolia'!C6</f>
        <v>5.8860792606882616E-2</v>
      </c>
      <c r="C12" s="14">
        <f ca="1">IF(COUNT(OFFSET($B12:$B$37,0,0,C$7,1))&lt;C$7,"",FVSCHEDULE(1,OFFSET($B12:$B$37,0,0,C$7,1)))^(1/COUNT(OFFSET($B12:$B$37,0,0,C$7,1)))-1</f>
        <v>5.8860792606882706E-2</v>
      </c>
      <c r="D12" s="14">
        <f ca="1">IF(COUNT(OFFSET($B12:$B$37,0,0,D$7,1))&lt;D$7,"",FVSCHEDULE(1,OFFSET($B12:$B$37,0,0,D$7,1)))^(1/COUNT(OFFSET($B12:$B$37,0,0,D$7,1)))-1</f>
        <v>0.1897523853669203</v>
      </c>
      <c r="E12" s="14">
        <f ca="1">IF(COUNT(OFFSET($B12:$B$37,0,0,E$7,1))&lt;E$7,"",FVSCHEDULE(1,OFFSET($B12:$B$37,0,0,E$7,1)))^(1/COUNT(OFFSET($B12:$B$37,0,0,E$7,1)))-1</f>
        <v>0.15867252904671347</v>
      </c>
      <c r="F12" s="14">
        <f ca="1">IF(COUNT(OFFSET($B12:$B$37,0,0,F$7,1))&lt;F$7,"",FVSCHEDULE(1,OFFSET($B12:$B$37,0,0,F$7,1)))^(1/COUNT(OFFSET($B12:$B$37,0,0,F$7,1)))-1</f>
        <v>0.16263936790877032</v>
      </c>
      <c r="G12" s="14">
        <f ca="1">IF(COUNT(OFFSET($B12:$B$37,0,0,G$7,1))&lt;G$7,"",FVSCHEDULE(1,OFFSET($B12:$B$37,0,0,G$7,1)))^(1/COUNT(OFFSET($B12:$B$37,0,0,G$7,1)))-1</f>
        <v>0.13059281839297787</v>
      </c>
      <c r="H12" s="14">
        <f ca="1">IF(COUNT(OFFSET($B12:$B$37,0,0,H$7,1))&lt;H$7,"",FVSCHEDULE(1,OFFSET($B12:$B$37,0,0,H$7,1)))^(1/COUNT(OFFSET($B12:$B$37,0,0,H$7,1)))-1</f>
        <v>0.12127088208331394</v>
      </c>
      <c r="I12" s="14">
        <f ca="1">IF(COUNT(OFFSET($B12:$B$37,0,0,I$7,1))&lt;I$7,"",FVSCHEDULE(1,OFFSET($B12:$B$37,0,0,I$7,1)))^(1/COUNT(OFFSET($B12:$B$37,0,0,I$7,1)))-1</f>
        <v>0.11898730931968804</v>
      </c>
      <c r="J12" s="14">
        <f ca="1">IF(COUNT(OFFSET($B12:$B$37,0,0,J$7,1))&lt;J$7,"",FVSCHEDULE(1,OFFSET($B12:$B$37,0,0,J$7,1)))^(1/COUNT(OFFSET($B12:$B$37,0,0,J$7,1)))-1</f>
        <v>0.13068526096516142</v>
      </c>
      <c r="K12" s="14">
        <f ca="1">IF(COUNT(OFFSET($B12:$B$37,0,0,K$7,1))&lt;K$7,"",FVSCHEDULE(1,OFFSET($B12:$B$37,0,0,K$7,1)))^(1/COUNT(OFFSET($B12:$B$37,0,0,K$7,1)))-1</f>
        <v>0.12082585271934132</v>
      </c>
      <c r="L12" s="14">
        <f ca="1">IF(COUNT(OFFSET($B12:$B$37,0,0,L$7,1))&lt;L$7,"",FVSCHEDULE(1,OFFSET($B12:$B$37,0,0,L$7,1)))^(1/COUNT(OFFSET($B12:$B$37,0,0,L$7,1)))-1</f>
        <v>0.11610500651128075</v>
      </c>
      <c r="M12" s="14">
        <f ca="1">IF(COUNT(OFFSET($B12:$B$37,0,0,M$7,1))&lt;M$7,"",FVSCHEDULE(1,OFFSET($B12:$B$37,0,0,M$7,1)))^(1/COUNT(OFFSET($B12:$B$37,0,0,M$7,1)))-1</f>
        <v>0.12119783899455427</v>
      </c>
      <c r="N12" s="14">
        <f ca="1">IF(COUNT(OFFSET($B12:$B$37,0,0,N$7,1))&lt;N$7,"",FVSCHEDULE(1,OFFSET($B12:$B$37,0,0,N$7,1)))^(1/COUNT(OFFSET($B12:$B$37,0,0,N$7,1)))-1</f>
        <v>0.11988359867465714</v>
      </c>
      <c r="O12" s="14">
        <f ca="1">IF(COUNT(OFFSET($B12:$B$37,0,0,O$7,1))&lt;O$7,"",FVSCHEDULE(1,OFFSET($B12:$B$37,0,0,O$7,1)))^(1/COUNT(OFFSET($B12:$B$37,0,0,O$7,1)))-1</f>
        <v>0.11180411872309892</v>
      </c>
      <c r="P12" s="14">
        <f ca="1">IF(COUNT(OFFSET($B12:$B$37,0,0,P$7,1))&lt;P$7,"",FVSCHEDULE(1,OFFSET($B12:$B$37,0,0,P$7,1)))^(1/COUNT(OFFSET($B12:$B$37,0,0,P$7,1)))-1</f>
        <v>0.11535694435978261</v>
      </c>
      <c r="Q12" s="14">
        <f ca="1">IF(COUNT(OFFSET($B12:$B$37,0,0,Q$7,1))&lt;Q$7,"",FVSCHEDULE(1,OFFSET($B12:$B$37,0,0,Q$7,1)))^(1/COUNT(OFFSET($B12:$B$37,0,0,Q$7,1)))-1</f>
        <v>0.11606147660838317</v>
      </c>
      <c r="R12" s="14">
        <f ca="1">IF(COUNT(OFFSET($B12:$B$37,0,0,R$7,1))&lt;R$7,"",FVSCHEDULE(1,OFFSET($B12:$B$37,0,0,R$7,1)))^(1/COUNT(OFFSET($B12:$B$37,0,0,R$7,1)))-1</f>
        <v>0.12135109809556832</v>
      </c>
      <c r="S12" s="14">
        <f ca="1">IF(COUNT(OFFSET($B12:$B$37,0,0,S$7,1))&lt;S$7,"",FVSCHEDULE(1,OFFSET($B12:$B$37,0,0,S$7,1)))^(1/COUNT(OFFSET($B12:$B$37,0,0,S$7,1)))-1</f>
        <v>0.11120373995666633</v>
      </c>
      <c r="T12" s="14">
        <f ca="1">IF(COUNT(OFFSET($B12:$B$37,0,0,T$7,1))&lt;T$7,"",FVSCHEDULE(1,OFFSET($B12:$B$37,0,0,T$7,1)))^(1/COUNT(OFFSET($B12:$B$37,0,0,T$7,1)))-1</f>
        <v>0.11382424223047716</v>
      </c>
      <c r="U12" s="14">
        <f ca="1">IF(COUNT(OFFSET($B12:$B$37,0,0,U$7,1))&lt;U$7,"",FVSCHEDULE(1,OFFSET($B12:$B$37,0,0,U$7,1)))^(1/COUNT(OFFSET($B12:$B$37,0,0,U$7,1)))-1</f>
        <v>0.12662093778031469</v>
      </c>
      <c r="V12" s="14">
        <f ca="1">IF(COUNT(OFFSET($B12:$B$37,0,0,V$7,1))&lt;V$7,"",FVSCHEDULE(1,OFFSET($B12:$B$37,0,0,V$7,1)))^(1/COUNT(OFFSET($B12:$B$37,0,0,V$7,1)))-1</f>
        <v>0.11898463617053623</v>
      </c>
      <c r="W12" s="14">
        <f ca="1">IF(COUNT(OFFSET($B12:$B$37,0,0,W$7,1))&lt;W$7,"",FVSCHEDULE(1,OFFSET($B12:$B$37,0,0,W$7,1)))^(1/COUNT(OFFSET($B12:$B$37,0,0,W$7,1)))-1</f>
        <v>0.12405294816706758</v>
      </c>
      <c r="X12" s="14">
        <f ca="1">IF(COUNT(OFFSET($B12:$B$37,0,0,X$7,1))&lt;X$7,"",FVSCHEDULE(1,OFFSET($B12:$B$37,0,0,X$7,1)))^(1/COUNT(OFFSET($B12:$B$37,0,0,X$7,1)))-1</f>
        <v>0.10788156385260428</v>
      </c>
      <c r="Y12" s="14">
        <f ca="1">IF(COUNT(OFFSET($B12:$B$37,0,0,Y$7,1))&lt;Y$7,"",FVSCHEDULE(1,OFFSET($B12:$B$37,0,0,Y$7,1)))^(1/COUNT(OFFSET($B12:$B$37,0,0,Y$7,1)))-1</f>
        <v>0.10360974496308639</v>
      </c>
      <c r="Z12" s="14">
        <f ca="1">IF(COUNT(OFFSET($B12:$B$37,0,0,Z$7,1))&lt;Z$7,"",FVSCHEDULE(1,OFFSET($B12:$B$37,0,0,Z$7,1)))^(1/COUNT(OFFSET($B12:$B$37,0,0,Z$7,1)))-1</f>
        <v>0.11848938861176905</v>
      </c>
      <c r="AA12" s="14">
        <f ca="1">IF(COUNT(OFFSET($B12:$B$37,0,0,AA$7,1))&lt;AA$7,"",FVSCHEDULE(1,OFFSET($B12:$B$37,0,0,AA$7,1)))^(1/COUNT(OFFSET($B12:$B$37,0,0,AA$7,1)))-1</f>
        <v>0.11800845616077216</v>
      </c>
      <c r="AB12" s="14">
        <f ca="1">IF(COUNT(OFFSET($B12:$B$37,0,0,AB$7,1))&lt;AB$7,"",FVSCHEDULE(1,OFFSET($B12:$B$37,0,0,AB$7,1)))^(1/COUNT(OFFSET($B12:$B$37,0,0,AB$7,1)))-1</f>
        <v>0.11683034733034581</v>
      </c>
      <c r="AC12" s="14"/>
      <c r="AD12" s="14"/>
      <c r="AE12" s="14"/>
    </row>
    <row r="13" spans="1:32" x14ac:dyDescent="0.2">
      <c r="A13">
        <v>6</v>
      </c>
      <c r="B13" s="28">
        <f ca="1">'Simulace pohybu portfolia'!C7</f>
        <v>0.33682420613698677</v>
      </c>
      <c r="C13" s="14">
        <f ca="1">IF(COUNT(OFFSET($B13:$B$37,0,0,C$7,1))&lt;C$7,"",FVSCHEDULE(1,OFFSET($B13:$B$37,0,0,C$7,1)))^(1/COUNT(OFFSET($B13:$B$37,0,0,C$7,1)))-1</f>
        <v>0.33682420613698683</v>
      </c>
      <c r="D13" s="14">
        <f ca="1">IF(COUNT(OFFSET($B13:$B$37,0,0,D$7,1))&lt;D$7,"",FVSCHEDULE(1,OFFSET($B13:$B$37,0,0,D$7,1)))^(1/COUNT(OFFSET($B13:$B$37,0,0,D$7,1)))-1</f>
        <v>0.21205305852705036</v>
      </c>
      <c r="E13" s="14">
        <f ca="1">IF(COUNT(OFFSET($B13:$B$37,0,0,E$7,1))&lt;E$7,"",FVSCHEDULE(1,OFFSET($B13:$B$37,0,0,E$7,1)))^(1/COUNT(OFFSET($B13:$B$37,0,0,E$7,1)))-1</f>
        <v>0.19944519791045212</v>
      </c>
      <c r="F13" s="14">
        <f ca="1">IF(COUNT(OFFSET($B13:$B$37,0,0,F$7,1))&lt;F$7,"",FVSCHEDULE(1,OFFSET($B13:$B$37,0,0,F$7,1)))^(1/COUNT(OFFSET($B13:$B$37,0,0,F$7,1)))-1</f>
        <v>0.14927262234146821</v>
      </c>
      <c r="G13" s="14">
        <f ca="1">IF(COUNT(OFFSET($B13:$B$37,0,0,G$7,1))&lt;G$7,"",FVSCHEDULE(1,OFFSET($B13:$B$37,0,0,G$7,1)))^(1/COUNT(OFFSET($B13:$B$37,0,0,G$7,1)))-1</f>
        <v>0.13418756008709676</v>
      </c>
      <c r="H13" s="14">
        <f ca="1">IF(COUNT(OFFSET($B13:$B$37,0,0,H$7,1))&lt;H$7,"",FVSCHEDULE(1,OFFSET($B13:$B$37,0,0,H$7,1)))^(1/COUNT(OFFSET($B13:$B$37,0,0,H$7,1)))-1</f>
        <v>0.12933523103957345</v>
      </c>
      <c r="I13" s="14">
        <f ca="1">IF(COUNT(OFFSET($B13:$B$37,0,0,I$7,1))&lt;I$7,"",FVSCHEDULE(1,OFFSET($B13:$B$37,0,0,I$7,1)))^(1/COUNT(OFFSET($B13:$B$37,0,0,I$7,1)))-1</f>
        <v>0.14133613823279445</v>
      </c>
      <c r="J13" s="14">
        <f ca="1">IF(COUNT(OFFSET($B13:$B$37,0,0,J$7,1))&lt;J$7,"",FVSCHEDULE(1,OFFSET($B13:$B$37,0,0,J$7,1)))^(1/COUNT(OFFSET($B13:$B$37,0,0,J$7,1)))-1</f>
        <v>0.12882221783373948</v>
      </c>
      <c r="K13" s="14">
        <f ca="1">IF(COUNT(OFFSET($B13:$B$37,0,0,K$7,1))&lt;K$7,"",FVSCHEDULE(1,OFFSET($B13:$B$37,0,0,K$7,1)))^(1/COUNT(OFFSET($B13:$B$37,0,0,K$7,1)))-1</f>
        <v>0.12265352383978501</v>
      </c>
      <c r="L13" s="14">
        <f ca="1">IF(COUNT(OFFSET($B13:$B$37,0,0,L$7,1))&lt;L$7,"",FVSCHEDULE(1,OFFSET($B13:$B$37,0,0,L$7,1)))^(1/COUNT(OFFSET($B13:$B$37,0,0,L$7,1)))-1</f>
        <v>0.12762991935860657</v>
      </c>
      <c r="M13" s="14">
        <f ca="1">IF(COUNT(OFFSET($B13:$B$37,0,0,M$7,1))&lt;M$7,"",FVSCHEDULE(1,OFFSET($B13:$B$37,0,0,M$7,1)))^(1/COUNT(OFFSET($B13:$B$37,0,0,M$7,1)))-1</f>
        <v>0.12560254801103543</v>
      </c>
      <c r="N13" s="14">
        <f ca="1">IF(COUNT(OFFSET($B13:$B$37,0,0,N$7,1))&lt;N$7,"",FVSCHEDULE(1,OFFSET($B13:$B$37,0,0,N$7,1)))^(1/COUNT(OFFSET($B13:$B$37,0,0,N$7,1)))-1</f>
        <v>0.11633377029703773</v>
      </c>
      <c r="O13" s="14">
        <f ca="1">IF(COUNT(OFFSET($B13:$B$37,0,0,O$7,1))&lt;O$7,"",FVSCHEDULE(1,OFFSET($B13:$B$37,0,0,O$7,1)))^(1/COUNT(OFFSET($B13:$B$37,0,0,O$7,1)))-1</f>
        <v>0.11982565962965341</v>
      </c>
      <c r="P13" s="14">
        <f ca="1">IF(COUNT(OFFSET($B13:$B$37,0,0,P$7,1))&lt;P$7,"",FVSCHEDULE(1,OFFSET($B13:$B$37,0,0,P$7,1)))^(1/COUNT(OFFSET($B13:$B$37,0,0,P$7,1)))-1</f>
        <v>0.12026355377169473</v>
      </c>
      <c r="Q13" s="14">
        <f ca="1">IF(COUNT(OFFSET($B13:$B$37,0,0,Q$7,1))&lt;Q$7,"",FVSCHEDULE(1,OFFSET($B13:$B$37,0,0,Q$7,1)))^(1/COUNT(OFFSET($B13:$B$37,0,0,Q$7,1)))-1</f>
        <v>0.1256459047890166</v>
      </c>
      <c r="R13" s="14">
        <f ca="1">IF(COUNT(OFFSET($B13:$B$37,0,0,R$7,1))&lt;R$7,"",FVSCHEDULE(1,OFFSET($B13:$B$37,0,0,R$7,1)))^(1/COUNT(OFFSET($B13:$B$37,0,0,R$7,1)))-1</f>
        <v>0.11455979039886333</v>
      </c>
      <c r="S13" s="14">
        <f ca="1">IF(COUNT(OFFSET($B13:$B$37,0,0,S$7,1))&lt;S$7,"",FVSCHEDULE(1,OFFSET($B13:$B$37,0,0,S$7,1)))^(1/COUNT(OFFSET($B13:$B$37,0,0,S$7,1)))-1</f>
        <v>0.11714482404697502</v>
      </c>
      <c r="T13" s="14">
        <f ca="1">IF(COUNT(OFFSET($B13:$B$37,0,0,T$7,1))&lt;T$7,"",FVSCHEDULE(1,OFFSET($B13:$B$37,0,0,T$7,1)))^(1/COUNT(OFFSET($B13:$B$37,0,0,T$7,1)))-1</f>
        <v>0.13051004748679773</v>
      </c>
      <c r="U13" s="14">
        <f ca="1">IF(COUNT(OFFSET($B13:$B$37,0,0,U$7,1))&lt;U$7,"",FVSCHEDULE(1,OFFSET($B13:$B$37,0,0,U$7,1)))^(1/COUNT(OFFSET($B13:$B$37,0,0,U$7,1)))-1</f>
        <v>0.12224196733410109</v>
      </c>
      <c r="V13" s="14">
        <f ca="1">IF(COUNT(OFFSET($B13:$B$37,0,0,V$7,1))&lt;V$7,"",FVSCHEDULE(1,OFFSET($B13:$B$37,0,0,V$7,1)))^(1/COUNT(OFFSET($B13:$B$37,0,0,V$7,1)))-1</f>
        <v>0.12741592256140311</v>
      </c>
      <c r="W13" s="14">
        <f ca="1">IF(COUNT(OFFSET($B13:$B$37,0,0,W$7,1))&lt;W$7,"",FVSCHEDULE(1,OFFSET($B13:$B$37,0,0,W$7,1)))^(1/COUNT(OFFSET($B13:$B$37,0,0,W$7,1)))-1</f>
        <v>0.11027168032637502</v>
      </c>
      <c r="X13" s="14">
        <f ca="1">IF(COUNT(OFFSET($B13:$B$37,0,0,X$7,1))&lt;X$7,"",FVSCHEDULE(1,OFFSET($B13:$B$37,0,0,X$7,1)))^(1/COUNT(OFFSET($B13:$B$37,0,0,X$7,1)))-1</f>
        <v>0.1056881306435975</v>
      </c>
      <c r="Y13" s="14">
        <f ca="1">IF(COUNT(OFFSET($B13:$B$37,0,0,Y$7,1))&lt;Y$7,"",FVSCHEDULE(1,OFFSET($B13:$B$37,0,0,Y$7,1)))^(1/COUNT(OFFSET($B13:$B$37,0,0,Y$7,1)))-1</f>
        <v>0.12115677713530038</v>
      </c>
      <c r="Z13" s="14">
        <f ca="1">IF(COUNT(OFFSET($B13:$B$37,0,0,Z$7,1))&lt;Z$7,"",FVSCHEDULE(1,OFFSET($B13:$B$37,0,0,Z$7,1)))^(1/COUNT(OFFSET($B13:$B$37,0,0,Z$7,1)))-1</f>
        <v>0.12054339735757824</v>
      </c>
      <c r="AA13" s="14">
        <f ca="1">IF(COUNT(OFFSET($B13:$B$37,0,0,AA$7,1))&lt;AA$7,"",FVSCHEDULE(1,OFFSET($B13:$B$37,0,0,AA$7,1)))^(1/COUNT(OFFSET($B13:$B$37,0,0,AA$7,1)))-1</f>
        <v>0.11921401532828657</v>
      </c>
      <c r="AB13" s="14"/>
      <c r="AC13" s="14"/>
      <c r="AD13" s="14"/>
      <c r="AE13" s="14"/>
    </row>
    <row r="14" spans="1:32" x14ac:dyDescent="0.2">
      <c r="A14">
        <v>7</v>
      </c>
      <c r="B14" s="28">
        <f ca="1">'Simulace pohybu portfolia'!C8</f>
        <v>9.8927300942543567E-2</v>
      </c>
      <c r="C14" s="14">
        <f ca="1">IF(COUNT(OFFSET($B14:$B$37,0,0,C$7,1))&lt;C$7,"",FVSCHEDULE(1,OFFSET($B14:$B$37,0,0,C$7,1)))^(1/COUNT(OFFSET($B14:$B$37,0,0,C$7,1)))-1</f>
        <v>9.8927300942543539E-2</v>
      </c>
      <c r="D14" s="14">
        <f ca="1">IF(COUNT(OFFSET($B14:$B$37,0,0,D$7,1))&lt;D$7,"",FVSCHEDULE(1,OFFSET($B14:$B$37,0,0,D$7,1)))^(1/COUNT(OFFSET($B14:$B$37,0,0,D$7,1)))-1</f>
        <v>0.13614422331620779</v>
      </c>
      <c r="E14" s="14">
        <f ca="1">IF(COUNT(OFFSET($B14:$B$37,0,0,E$7,1))&lt;E$7,"",FVSCHEDULE(1,OFFSET($B14:$B$37,0,0,E$7,1)))^(1/COUNT(OFFSET($B14:$B$37,0,0,E$7,1)))-1</f>
        <v>9.2796548446271609E-2</v>
      </c>
      <c r="F14" s="14">
        <f ca="1">IF(COUNT(OFFSET($B14:$B$37,0,0,F$7,1))&lt;F$7,"",FVSCHEDULE(1,OFFSET($B14:$B$37,0,0,F$7,1)))^(1/COUNT(OFFSET($B14:$B$37,0,0,F$7,1)))-1</f>
        <v>8.8522785326734521E-2</v>
      </c>
      <c r="G14" s="14">
        <f ca="1">IF(COUNT(OFFSET($B14:$B$37,0,0,G$7,1))&lt;G$7,"",FVSCHEDULE(1,OFFSET($B14:$B$37,0,0,G$7,1)))^(1/COUNT(OFFSET($B14:$B$37,0,0,G$7,1)))-1</f>
        <v>9.1874169257500915E-2</v>
      </c>
      <c r="H14" s="14">
        <f ca="1">IF(COUNT(OFFSET($B14:$B$37,0,0,H$7,1))&lt;H$7,"",FVSCHEDULE(1,OFFSET($B14:$B$37,0,0,H$7,1)))^(1/COUNT(OFFSET($B14:$B$37,0,0,H$7,1)))-1</f>
        <v>0.11165522403482608</v>
      </c>
      <c r="I14" s="14">
        <f ca="1">IF(COUNT(OFFSET($B14:$B$37,0,0,I$7,1))&lt;I$7,"",FVSCHEDULE(1,OFFSET($B14:$B$37,0,0,I$7,1)))^(1/COUNT(OFFSET($B14:$B$37,0,0,I$7,1)))-1</f>
        <v>0.10187637068107347</v>
      </c>
      <c r="J14" s="14">
        <f ca="1">IF(COUNT(OFFSET($B14:$B$37,0,0,J$7,1))&lt;J$7,"",FVSCHEDULE(1,OFFSET($B14:$B$37,0,0,J$7,1)))^(1/COUNT(OFFSET($B14:$B$37,0,0,J$7,1)))-1</f>
        <v>9.8416819134081956E-2</v>
      </c>
      <c r="K14" s="14">
        <f ca="1">IF(COUNT(OFFSET($B14:$B$37,0,0,K$7,1))&lt;K$7,"",FVSCHEDULE(1,OFFSET($B14:$B$37,0,0,K$7,1)))^(1/COUNT(OFFSET($B14:$B$37,0,0,K$7,1)))-1</f>
        <v>0.1065081642113932</v>
      </c>
      <c r="L14" s="14">
        <f ca="1">IF(COUNT(OFFSET($B14:$B$37,0,0,L$7,1))&lt;L$7,"",FVSCHEDULE(1,OFFSET($B14:$B$37,0,0,L$7,1)))^(1/COUNT(OFFSET($B14:$B$37,0,0,L$7,1)))-1</f>
        <v>0.10641013204083793</v>
      </c>
      <c r="M14" s="14">
        <f ca="1">IF(COUNT(OFFSET($B14:$B$37,0,0,M$7,1))&lt;M$7,"",FVSCHEDULE(1,OFFSET($B14:$B$37,0,0,M$7,1)))^(1/COUNT(OFFSET($B14:$B$37,0,0,M$7,1)))-1</f>
        <v>9.8190487503761137E-2</v>
      </c>
      <c r="N14" s="14">
        <f ca="1">IF(COUNT(OFFSET($B14:$B$37,0,0,N$7,1))&lt;N$7,"",FVSCHEDULE(1,OFFSET($B14:$B$37,0,0,N$7,1)))^(1/COUNT(OFFSET($B14:$B$37,0,0,N$7,1)))-1</f>
        <v>0.10341806739977399</v>
      </c>
      <c r="O14" s="14">
        <f ca="1">IF(COUNT(OFFSET($B14:$B$37,0,0,O$7,1))&lt;O$7,"",FVSCHEDULE(1,OFFSET($B14:$B$37,0,0,O$7,1)))^(1/COUNT(OFFSET($B14:$B$37,0,0,O$7,1)))-1</f>
        <v>0.10513681330209956</v>
      </c>
      <c r="P14" s="14">
        <f ca="1">IF(COUNT(OFFSET($B14:$B$37,0,0,P$7,1))&lt;P$7,"",FVSCHEDULE(1,OFFSET($B14:$B$37,0,0,P$7,1)))^(1/COUNT(OFFSET($B14:$B$37,0,0,P$7,1)))-1</f>
        <v>0.11190592720152392</v>
      </c>
      <c r="Q14" s="14">
        <f ca="1">IF(COUNT(OFFSET($B14:$B$37,0,0,Q$7,1))&lt;Q$7,"",FVSCHEDULE(1,OFFSET($B14:$B$37,0,0,Q$7,1)))^(1/COUNT(OFFSET($B14:$B$37,0,0,Q$7,1)))-1</f>
        <v>0.1011301202310706</v>
      </c>
      <c r="R14" s="14">
        <f ca="1">IF(COUNT(OFFSET($B14:$B$37,0,0,R$7,1))&lt;R$7,"",FVSCHEDULE(1,OFFSET($B14:$B$37,0,0,R$7,1)))^(1/COUNT(OFFSET($B14:$B$37,0,0,R$7,1)))-1</f>
        <v>0.10468047050306661</v>
      </c>
      <c r="S14" s="14">
        <f ca="1">IF(COUNT(OFFSET($B14:$B$37,0,0,S$7,1))&lt;S$7,"",FVSCHEDULE(1,OFFSET($B14:$B$37,0,0,S$7,1)))^(1/COUNT(OFFSET($B14:$B$37,0,0,S$7,1)))-1</f>
        <v>0.11941747156530802</v>
      </c>
      <c r="T14" s="14">
        <f ca="1">IF(COUNT(OFFSET($B14:$B$37,0,0,T$7,1))&lt;T$7,"",FVSCHEDULE(1,OFFSET($B14:$B$37,0,0,T$7,1)))^(1/COUNT(OFFSET($B14:$B$37,0,0,T$7,1)))-1</f>
        <v>0.11138610141198146</v>
      </c>
      <c r="U14" s="14">
        <f ca="1">IF(COUNT(OFFSET($B14:$B$37,0,0,U$7,1))&lt;U$7,"",FVSCHEDULE(1,OFFSET($B14:$B$37,0,0,U$7,1)))^(1/COUNT(OFFSET($B14:$B$37,0,0,U$7,1)))-1</f>
        <v>0.11735183451159714</v>
      </c>
      <c r="V14" s="14">
        <f ca="1">IF(COUNT(OFFSET($B14:$B$37,0,0,V$7,1))&lt;V$7,"",FVSCHEDULE(1,OFFSET($B14:$B$37,0,0,V$7,1)))^(1/COUNT(OFFSET($B14:$B$37,0,0,V$7,1)))-1</f>
        <v>0.10001095546167371</v>
      </c>
      <c r="W14" s="14">
        <f ca="1">IF(COUNT(OFFSET($B14:$B$37,0,0,W$7,1))&lt;W$7,"",FVSCHEDULE(1,OFFSET($B14:$B$37,0,0,W$7,1)))^(1/COUNT(OFFSET($B14:$B$37,0,0,W$7,1)))-1</f>
        <v>9.5738331446789227E-2</v>
      </c>
      <c r="X14" s="14">
        <f ca="1">IF(COUNT(OFFSET($B14:$B$37,0,0,X$7,1))&lt;X$7,"",FVSCHEDULE(1,OFFSET($B14:$B$37,0,0,X$7,1)))^(1/COUNT(OFFSET($B14:$B$37,0,0,X$7,1)))-1</f>
        <v>0.11222654928778608</v>
      </c>
      <c r="Y14" s="14">
        <f ca="1">IF(COUNT(OFFSET($B14:$B$37,0,0,Y$7,1))&lt;Y$7,"",FVSCHEDULE(1,OFFSET($B14:$B$37,0,0,Y$7,1)))^(1/COUNT(OFFSET($B14:$B$37,0,0,Y$7,1)))-1</f>
        <v>0.11197817324532333</v>
      </c>
      <c r="Z14" s="14">
        <f ca="1">IF(COUNT(OFFSET($B14:$B$37,0,0,Z$7,1))&lt;Z$7,"",FVSCHEDULE(1,OFFSET($B14:$B$37,0,0,Z$7,1)))^(1/COUNT(OFFSET($B14:$B$37,0,0,Z$7,1)))-1</f>
        <v>0.11095915352109986</v>
      </c>
      <c r="AA14" s="14"/>
      <c r="AB14" s="14"/>
      <c r="AC14" s="14"/>
      <c r="AD14" s="14"/>
      <c r="AE14" s="14"/>
    </row>
    <row r="15" spans="1:32" x14ac:dyDescent="0.2">
      <c r="A15">
        <v>8</v>
      </c>
      <c r="B15" s="28">
        <f ca="1">'Simulace pohybu portfolia'!C9</f>
        <v>0.174621556009808</v>
      </c>
      <c r="C15" s="14">
        <f ca="1">IF(COUNT(OFFSET($B15:$B$37,0,0,C$7,1))&lt;C$7,"",FVSCHEDULE(1,OFFSET($B15:$B$37,0,0,C$7,1)))^(1/COUNT(OFFSET($B15:$B$37,0,0,C$7,1)))-1</f>
        <v>0.17462155600980811</v>
      </c>
      <c r="D15" s="14">
        <f ca="1">IF(COUNT(OFFSET($B15:$B$37,0,0,D$7,1))&lt;D$7,"",FVSCHEDULE(1,OFFSET($B15:$B$37,0,0,D$7,1)))^(1/COUNT(OFFSET($B15:$B$37,0,0,D$7,1)))-1</f>
        <v>8.9744010108578021E-2</v>
      </c>
      <c r="E15" s="14">
        <f ca="1">IF(COUNT(OFFSET($B15:$B$37,0,0,E$7,1))&lt;E$7,"",FVSCHEDULE(1,OFFSET($B15:$B$37,0,0,E$7,1)))^(1/COUNT(OFFSET($B15:$B$37,0,0,E$7,1)))-1</f>
        <v>8.5076550526559602E-2</v>
      </c>
      <c r="F15" s="14">
        <f ca="1">IF(COUNT(OFFSET($B15:$B$37,0,0,F$7,1))&lt;F$7,"",FVSCHEDULE(1,OFFSET($B15:$B$37,0,0,F$7,1)))^(1/COUNT(OFFSET($B15:$B$37,0,0,F$7,1)))-1</f>
        <v>9.0117970902996225E-2</v>
      </c>
      <c r="G15" s="14">
        <f ca="1">IF(COUNT(OFFSET($B15:$B$37,0,0,G$7,1))&lt;G$7,"",FVSCHEDULE(1,OFFSET($B15:$B$37,0,0,G$7,1)))^(1/COUNT(OFFSET($B15:$B$37,0,0,G$7,1)))-1</f>
        <v>0.11421844428055405</v>
      </c>
      <c r="H15" s="14">
        <f ca="1">IF(COUNT(OFFSET($B15:$B$37,0,0,H$7,1))&lt;H$7,"",FVSCHEDULE(1,OFFSET($B15:$B$37,0,0,H$7,1)))^(1/COUNT(OFFSET($B15:$B$37,0,0,H$7,1)))-1</f>
        <v>0.10236865115696525</v>
      </c>
      <c r="I15" s="14">
        <f ca="1">IF(COUNT(OFFSET($B15:$B$37,0,0,I$7,1))&lt;I$7,"",FVSCHEDULE(1,OFFSET($B15:$B$37,0,0,I$7,1)))^(1/COUNT(OFFSET($B15:$B$37,0,0,I$7,1)))-1</f>
        <v>9.8343912521791532E-2</v>
      </c>
      <c r="J15" s="14">
        <f ca="1">IF(COUNT(OFFSET($B15:$B$37,0,0,J$7,1))&lt;J$7,"",FVSCHEDULE(1,OFFSET($B15:$B$37,0,0,J$7,1)))^(1/COUNT(OFFSET($B15:$B$37,0,0,J$7,1)))-1</f>
        <v>0.10745944180702494</v>
      </c>
      <c r="K15" s="14">
        <f ca="1">IF(COUNT(OFFSET($B15:$B$37,0,0,K$7,1))&lt;K$7,"",FVSCHEDULE(1,OFFSET($B15:$B$37,0,0,K$7,1)))^(1/COUNT(OFFSET($B15:$B$37,0,0,K$7,1)))-1</f>
        <v>0.10724469659057068</v>
      </c>
      <c r="L15" s="14">
        <f ca="1">IF(COUNT(OFFSET($B15:$B$37,0,0,L$7,1))&lt;L$7,"",FVSCHEDULE(1,OFFSET($B15:$B$37,0,0,L$7,1)))^(1/COUNT(OFFSET($B15:$B$37,0,0,L$7,1)))-1</f>
        <v>9.811683333654897E-2</v>
      </c>
      <c r="M15" s="14">
        <f ca="1">IF(COUNT(OFFSET($B15:$B$37,0,0,M$7,1))&lt;M$7,"",FVSCHEDULE(1,OFFSET($B15:$B$37,0,0,M$7,1)))^(1/COUNT(OFFSET($B15:$B$37,0,0,M$7,1)))-1</f>
        <v>0.10382722776379771</v>
      </c>
      <c r="N15" s="14">
        <f ca="1">IF(COUNT(OFFSET($B15:$B$37,0,0,N$7,1))&lt;N$7,"",FVSCHEDULE(1,OFFSET($B15:$B$37,0,0,N$7,1)))^(1/COUNT(OFFSET($B15:$B$37,0,0,N$7,1)))-1</f>
        <v>0.10565585372572595</v>
      </c>
      <c r="O15" s="14">
        <f ca="1">IF(COUNT(OFFSET($B15:$B$37,0,0,O$7,1))&lt;O$7,"",FVSCHEDULE(1,OFFSET($B15:$B$37,0,0,O$7,1)))^(1/COUNT(OFFSET($B15:$B$37,0,0,O$7,1)))-1</f>
        <v>0.11291060904575145</v>
      </c>
      <c r="P15" s="14">
        <f ca="1">IF(COUNT(OFFSET($B15:$B$37,0,0,P$7,1))&lt;P$7,"",FVSCHEDULE(1,OFFSET($B15:$B$37,0,0,P$7,1)))^(1/COUNT(OFFSET($B15:$B$37,0,0,P$7,1)))-1</f>
        <v>0.10128763332515134</v>
      </c>
      <c r="Q15" s="14">
        <f ca="1">IF(COUNT(OFFSET($B15:$B$37,0,0,Q$7,1))&lt;Q$7,"",FVSCHEDULE(1,OFFSET($B15:$B$37,0,0,Q$7,1)))^(1/COUNT(OFFSET($B15:$B$37,0,0,Q$7,1)))-1</f>
        <v>0.10506508431029782</v>
      </c>
      <c r="R15" s="14">
        <f ca="1">IF(COUNT(OFFSET($B15:$B$37,0,0,R$7,1))&lt;R$7,"",FVSCHEDULE(1,OFFSET($B15:$B$37,0,0,R$7,1)))^(1/COUNT(OFFSET($B15:$B$37,0,0,R$7,1)))-1</f>
        <v>0.12071071928719856</v>
      </c>
      <c r="S15" s="14">
        <f ca="1">IF(COUNT(OFFSET($B15:$B$37,0,0,S$7,1))&lt;S$7,"",FVSCHEDULE(1,OFFSET($B15:$B$37,0,0,S$7,1)))^(1/COUNT(OFFSET($B15:$B$37,0,0,S$7,1)))-1</f>
        <v>0.1121233552066998</v>
      </c>
      <c r="T15" s="14">
        <f ca="1">IF(COUNT(OFFSET($B15:$B$37,0,0,T$7,1))&lt;T$7,"",FVSCHEDULE(1,OFFSET($B15:$B$37,0,0,T$7,1)))^(1/COUNT(OFFSET($B15:$B$37,0,0,T$7,1)))-1</f>
        <v>0.11838442967037333</v>
      </c>
      <c r="U15" s="14">
        <f ca="1">IF(COUNT(OFFSET($B15:$B$37,0,0,U$7,1))&lt;U$7,"",FVSCHEDULE(1,OFFSET($B15:$B$37,0,0,U$7,1)))^(1/COUNT(OFFSET($B15:$B$37,0,0,U$7,1)))-1</f>
        <v>0.10006801950177735</v>
      </c>
      <c r="V15" s="14">
        <f ca="1">IF(COUNT(OFFSET($B15:$B$37,0,0,V$7,1))&lt;V$7,"",FVSCHEDULE(1,OFFSET($B15:$B$37,0,0,V$7,1)))^(1/COUNT(OFFSET($B15:$B$37,0,0,V$7,1)))-1</f>
        <v>9.5579126114314628E-2</v>
      </c>
      <c r="W15" s="14">
        <f ca="1">IF(COUNT(OFFSET($B15:$B$37,0,0,W$7,1))&lt;W$7,"",FVSCHEDULE(1,OFFSET($B15:$B$37,0,0,W$7,1)))^(1/COUNT(OFFSET($B15:$B$37,0,0,W$7,1)))-1</f>
        <v>0.1128638460675353</v>
      </c>
      <c r="X15" s="14">
        <f ca="1">IF(COUNT(OFFSET($B15:$B$37,0,0,X$7,1))&lt;X$7,"",FVSCHEDULE(1,OFFSET($B15:$B$37,0,0,X$7,1)))^(1/COUNT(OFFSET($B15:$B$37,0,0,X$7,1)))-1</f>
        <v>0.11257506354625302</v>
      </c>
      <c r="Y15" s="14">
        <f ca="1">IF(COUNT(OFFSET($B15:$B$37,0,0,Y$7,1))&lt;Y$7,"",FVSCHEDULE(1,OFFSET($B15:$B$37,0,0,Y$7,1)))^(1/COUNT(OFFSET($B15:$B$37,0,0,Y$7,1)))-1</f>
        <v>0.11148525545222432</v>
      </c>
      <c r="Z15" s="14"/>
      <c r="AA15" s="14"/>
      <c r="AB15" s="14"/>
      <c r="AC15" s="14"/>
      <c r="AD15" s="14"/>
      <c r="AE15" s="14"/>
    </row>
    <row r="16" spans="1:32" x14ac:dyDescent="0.2">
      <c r="A16">
        <v>9</v>
      </c>
      <c r="B16" s="28">
        <f ca="1">'Simulace pohybu portfolia'!C10</f>
        <v>1.0999671759479079E-2</v>
      </c>
      <c r="C16" s="14">
        <f ca="1">IF(COUNT(OFFSET($B16:$B$37,0,0,C$7,1))&lt;C$7,"",FVSCHEDULE(1,OFFSET($B16:$B$37,0,0,C$7,1)))^(1/COUNT(OFFSET($B16:$B$37,0,0,C$7,1)))-1</f>
        <v>1.0999671759479135E-2</v>
      </c>
      <c r="D16" s="14">
        <f ca="1">IF(COUNT(OFFSET($B16:$B$37,0,0,D$7,1))&lt;D$7,"",FVSCHEDULE(1,OFFSET($B16:$B$37,0,0,D$7,1)))^(1/COUNT(OFFSET($B16:$B$37,0,0,D$7,1)))-1</f>
        <v>4.2897397935103276E-2</v>
      </c>
      <c r="E16" s="14">
        <f ca="1">IF(COUNT(OFFSET($B16:$B$37,0,0,E$7,1))&lt;E$7,"",FVSCHEDULE(1,OFFSET($B16:$B$37,0,0,E$7,1)))^(1/COUNT(OFFSET($B16:$B$37,0,0,E$7,1)))-1</f>
        <v>6.3323331727928478E-2</v>
      </c>
      <c r="F16" s="14">
        <f ca="1">IF(COUNT(OFFSET($B16:$B$37,0,0,F$7,1))&lt;F$7,"",FVSCHEDULE(1,OFFSET($B16:$B$37,0,0,F$7,1)))^(1/COUNT(OFFSET($B16:$B$37,0,0,F$7,1)))-1</f>
        <v>9.9609384175069593E-2</v>
      </c>
      <c r="G16" s="14">
        <f ca="1">IF(COUNT(OFFSET($B16:$B$37,0,0,G$7,1))&lt;G$7,"",FVSCHEDULE(1,OFFSET($B16:$B$37,0,0,G$7,1)))^(1/COUNT(OFFSET($B16:$B$37,0,0,G$7,1)))-1</f>
        <v>8.8460396654892248E-2</v>
      </c>
      <c r="H16" s="14">
        <f ca="1">IF(COUNT(OFFSET($B16:$B$37,0,0,H$7,1))&lt;H$7,"",FVSCHEDULE(1,OFFSET($B16:$B$37,0,0,H$7,1)))^(1/COUNT(OFFSET($B16:$B$37,0,0,H$7,1)))-1</f>
        <v>8.6121500177302357E-2</v>
      </c>
      <c r="I16" s="14">
        <f ca="1">IF(COUNT(OFFSET($B16:$B$37,0,0,I$7,1))&lt;I$7,"",FVSCHEDULE(1,OFFSET($B16:$B$37,0,0,I$7,1)))^(1/COUNT(OFFSET($B16:$B$37,0,0,I$7,1)))-1</f>
        <v>9.8183599324869864E-2</v>
      </c>
      <c r="J16" s="14">
        <f ca="1">IF(COUNT(OFFSET($B16:$B$37,0,0,J$7,1))&lt;J$7,"",FVSCHEDULE(1,OFFSET($B16:$B$37,0,0,J$7,1)))^(1/COUNT(OFFSET($B16:$B$37,0,0,J$7,1)))-1</f>
        <v>9.9099003447216116E-2</v>
      </c>
      <c r="K16" s="14">
        <f ca="1">IF(COUNT(OFFSET($B16:$B$37,0,0,K$7,1))&lt;K$7,"",FVSCHEDULE(1,OFFSET($B16:$B$37,0,0,K$7,1)))^(1/COUNT(OFFSET($B16:$B$37,0,0,K$7,1)))-1</f>
        <v>8.9930017980364152E-2</v>
      </c>
      <c r="L16" s="14">
        <f ca="1">IF(COUNT(OFFSET($B16:$B$37,0,0,L$7,1))&lt;L$7,"",FVSCHEDULE(1,OFFSET($B16:$B$37,0,0,L$7,1)))^(1/COUNT(OFFSET($B16:$B$37,0,0,L$7,1)))-1</f>
        <v>9.6986836137506138E-2</v>
      </c>
      <c r="M16" s="14">
        <f ca="1">IF(COUNT(OFFSET($B16:$B$37,0,0,M$7,1))&lt;M$7,"",FVSCHEDULE(1,OFFSET($B16:$B$37,0,0,M$7,1)))^(1/COUNT(OFFSET($B16:$B$37,0,0,M$7,1)))-1</f>
        <v>9.9590706826158115E-2</v>
      </c>
      <c r="N16" s="14">
        <f ca="1">IF(COUNT(OFFSET($B16:$B$37,0,0,N$7,1))&lt;N$7,"",FVSCHEDULE(1,OFFSET($B16:$B$37,0,0,N$7,1)))^(1/COUNT(OFFSET($B16:$B$37,0,0,N$7,1)))-1</f>
        <v>0.10791678522096126</v>
      </c>
      <c r="O16" s="14">
        <f ca="1">IF(COUNT(OFFSET($B16:$B$37,0,0,O$7,1))&lt;O$7,"",FVSCHEDULE(1,OFFSET($B16:$B$37,0,0,O$7,1)))^(1/COUNT(OFFSET($B16:$B$37,0,0,O$7,1)))-1</f>
        <v>9.5839955804395194E-2</v>
      </c>
      <c r="P16" s="14">
        <f ca="1">IF(COUNT(OFFSET($B16:$B$37,0,0,P$7,1))&lt;P$7,"",FVSCHEDULE(1,OFFSET($B16:$B$37,0,0,P$7,1)))^(1/COUNT(OFFSET($B16:$B$37,0,0,P$7,1)))-1</f>
        <v>0.10025734861788593</v>
      </c>
      <c r="Q16" s="14">
        <f ca="1">IF(COUNT(OFFSET($B16:$B$37,0,0,Q$7,1))&lt;Q$7,"",FVSCHEDULE(1,OFFSET($B16:$B$37,0,0,Q$7,1)))^(1/COUNT(OFFSET($B16:$B$37,0,0,Q$7,1)))-1</f>
        <v>0.1172059238159413</v>
      </c>
      <c r="R16" s="14">
        <f ca="1">IF(COUNT(OFFSET($B16:$B$37,0,0,R$7,1))&lt;R$7,"",FVSCHEDULE(1,OFFSET($B16:$B$37,0,0,R$7,1)))^(1/COUNT(OFFSET($B16:$B$37,0,0,R$7,1)))-1</f>
        <v>0.10832951428183168</v>
      </c>
      <c r="S16" s="14">
        <f ca="1">IF(COUNT(OFFSET($B16:$B$37,0,0,S$7,1))&lt;S$7,"",FVSCHEDULE(1,OFFSET($B16:$B$37,0,0,S$7,1)))^(1/COUNT(OFFSET($B16:$B$37,0,0,S$7,1)))-1</f>
        <v>0.11516150098489253</v>
      </c>
      <c r="T16" s="14">
        <f ca="1">IF(COUNT(OFFSET($B16:$B$37,0,0,T$7,1))&lt;T$7,"",FVSCHEDULE(1,OFFSET($B16:$B$37,0,0,T$7,1)))^(1/COUNT(OFFSET($B16:$B$37,0,0,T$7,1)))-1</f>
        <v>9.6067762481726993E-2</v>
      </c>
      <c r="U16" s="14">
        <f ca="1">IF(COUNT(OFFSET($B16:$B$37,0,0,U$7,1))&lt;U$7,"",FVSCHEDULE(1,OFFSET($B16:$B$37,0,0,U$7,1)))^(1/COUNT(OFFSET($B16:$B$37,0,0,U$7,1)))-1</f>
        <v>9.1569574211235905E-2</v>
      </c>
      <c r="V16" s="14">
        <f ca="1">IF(COUNT(OFFSET($B16:$B$37,0,0,V$7,1))&lt;V$7,"",FVSCHEDULE(1,OFFSET($B16:$B$37,0,0,V$7,1)))^(1/COUNT(OFFSET($B16:$B$37,0,0,V$7,1)))-1</f>
        <v>0.10986265136437745</v>
      </c>
      <c r="W16" s="14">
        <f ca="1">IF(COUNT(OFFSET($B16:$B$37,0,0,W$7,1))&lt;W$7,"",FVSCHEDULE(1,OFFSET($B16:$B$37,0,0,W$7,1)))^(1/COUNT(OFFSET($B16:$B$37,0,0,W$7,1)))-1</f>
        <v>0.10970362656789856</v>
      </c>
      <c r="X16" s="14">
        <f ca="1">IF(COUNT(OFFSET($B16:$B$37,0,0,X$7,1))&lt;X$7,"",FVSCHEDULE(1,OFFSET($B16:$B$37,0,0,X$7,1)))^(1/COUNT(OFFSET($B16:$B$37,0,0,X$7,1)))-1</f>
        <v>0.10869747302821686</v>
      </c>
      <c r="Y16" s="14"/>
      <c r="Z16" s="14"/>
      <c r="AA16" s="14"/>
      <c r="AB16" s="14"/>
      <c r="AC16" s="14"/>
      <c r="AD16" s="14"/>
      <c r="AE16" s="14"/>
    </row>
    <row r="17" spans="1:31" x14ac:dyDescent="0.2">
      <c r="A17">
        <v>10</v>
      </c>
      <c r="B17" s="28">
        <f ca="1">'Simulace pohybu portfolia'!C11</f>
        <v>7.5801519032106857E-2</v>
      </c>
      <c r="C17" s="14">
        <f ca="1">IF(COUNT(OFFSET($B17:$B$37,0,0,C$7,1))&lt;C$7,"",FVSCHEDULE(1,OFFSET($B17:$B$37,0,0,C$7,1)))^(1/COUNT(OFFSET($B17:$B$37,0,0,C$7,1)))-1</f>
        <v>7.5801519032106857E-2</v>
      </c>
      <c r="D17" s="14">
        <f ca="1">IF(COUNT(OFFSET($B17:$B$37,0,0,D$7,1))&lt;D$7,"",FVSCHEDULE(1,OFFSET($B17:$B$37,0,0,D$7,1)))^(1/COUNT(OFFSET($B17:$B$37,0,0,D$7,1)))-1</f>
        <v>9.0492060027255405E-2</v>
      </c>
      <c r="E17" s="14">
        <f ca="1">IF(COUNT(OFFSET($B17:$B$37,0,0,E$7,1))&lt;E$7,"",FVSCHEDULE(1,OFFSET($B17:$B$37,0,0,E$7,1)))^(1/COUNT(OFFSET($B17:$B$37,0,0,E$7,1)))-1</f>
        <v>0.13083934871585789</v>
      </c>
      <c r="F17" s="14">
        <f ca="1">IF(COUNT(OFFSET($B17:$B$37,0,0,F$7,1))&lt;F$7,"",FVSCHEDULE(1,OFFSET($B17:$B$37,0,0,F$7,1)))^(1/COUNT(OFFSET($B17:$B$37,0,0,F$7,1)))-1</f>
        <v>0.10873571222728096</v>
      </c>
      <c r="G17" s="14">
        <f ca="1">IF(COUNT(OFFSET($B17:$B$37,0,0,G$7,1))&lt;G$7,"",FVSCHEDULE(1,OFFSET($B17:$B$37,0,0,G$7,1)))^(1/COUNT(OFFSET($B17:$B$37,0,0,G$7,1)))-1</f>
        <v>0.10180284651919824</v>
      </c>
      <c r="H17" s="14">
        <f ca="1">IF(COUNT(OFFSET($B17:$B$37,0,0,H$7,1))&lt;H$7,"",FVSCHEDULE(1,OFFSET($B17:$B$37,0,0,H$7,1)))^(1/COUNT(OFFSET($B17:$B$37,0,0,H$7,1)))-1</f>
        <v>0.11342835407342378</v>
      </c>
      <c r="I17" s="14">
        <f ca="1">IF(COUNT(OFFSET($B17:$B$37,0,0,I$7,1))&lt;I$7,"",FVSCHEDULE(1,OFFSET($B17:$B$37,0,0,I$7,1)))^(1/COUNT(OFFSET($B17:$B$37,0,0,I$7,1)))-1</f>
        <v>0.11229631836730536</v>
      </c>
      <c r="J17" s="14">
        <f ca="1">IF(COUNT(OFFSET($B17:$B$37,0,0,J$7,1))&lt;J$7,"",FVSCHEDULE(1,OFFSET($B17:$B$37,0,0,J$7,1)))^(1/COUNT(OFFSET($B17:$B$37,0,0,J$7,1)))-1</f>
        <v>0.1002200715974324</v>
      </c>
      <c r="K17" s="14">
        <f ca="1">IF(COUNT(OFFSET($B17:$B$37,0,0,K$7,1))&lt;K$7,"",FVSCHEDULE(1,OFFSET($B17:$B$37,0,0,K$7,1)))^(1/COUNT(OFFSET($B17:$B$37,0,0,K$7,1)))-1</f>
        <v>0.10698146584564339</v>
      </c>
      <c r="L17" s="14">
        <f ca="1">IF(COUNT(OFFSET($B17:$B$37,0,0,L$7,1))&lt;L$7,"",FVSCHEDULE(1,OFFSET($B17:$B$37,0,0,L$7,1)))^(1/COUNT(OFFSET($B17:$B$37,0,0,L$7,1)))-1</f>
        <v>0.10886599491883353</v>
      </c>
      <c r="M17" s="14">
        <f ca="1">IF(COUNT(OFFSET($B17:$B$37,0,0,M$7,1))&lt;M$7,"",FVSCHEDULE(1,OFFSET($B17:$B$37,0,0,M$7,1)))^(1/COUNT(OFFSET($B17:$B$37,0,0,M$7,1)))-1</f>
        <v>0.11717532656666596</v>
      </c>
      <c r="N17" s="14">
        <f ca="1">IF(COUNT(OFFSET($B17:$B$37,0,0,N$7,1))&lt;N$7,"",FVSCHEDULE(1,OFFSET($B17:$B$37,0,0,N$7,1)))^(1/COUNT(OFFSET($B17:$B$37,0,0,N$7,1)))-1</f>
        <v>0.1032234241679042</v>
      </c>
      <c r="O17" s="14">
        <f ca="1">IF(COUNT(OFFSET($B17:$B$37,0,0,O$7,1))&lt;O$7,"",FVSCHEDULE(1,OFFSET($B17:$B$37,0,0,O$7,1)))^(1/COUNT(OFFSET($B17:$B$37,0,0,O$7,1)))-1</f>
        <v>0.10744121602878454</v>
      </c>
      <c r="P17" s="14">
        <f ca="1">IF(COUNT(OFFSET($B17:$B$37,0,0,P$7,1))&lt;P$7,"",FVSCHEDULE(1,OFFSET($B17:$B$37,0,0,P$7,1)))^(1/COUNT(OFFSET($B17:$B$37,0,0,P$7,1)))-1</f>
        <v>0.12520579315076841</v>
      </c>
      <c r="Q17" s="14">
        <f ca="1">IF(COUNT(OFFSET($B17:$B$37,0,0,Q$7,1))&lt;Q$7,"",FVSCHEDULE(1,OFFSET($B17:$B$37,0,0,Q$7,1)))^(1/COUNT(OFFSET($B17:$B$37,0,0,Q$7,1)))-1</f>
        <v>0.1151417883794903</v>
      </c>
      <c r="R17" s="14">
        <f ca="1">IF(COUNT(OFFSET($B17:$B$37,0,0,R$7,1))&lt;R$7,"",FVSCHEDULE(1,OFFSET($B17:$B$37,0,0,R$7,1)))^(1/COUNT(OFFSET($B17:$B$37,0,0,R$7,1)))-1</f>
        <v>0.12201700705933738</v>
      </c>
      <c r="S17" s="14">
        <f ca="1">IF(COUNT(OFFSET($B17:$B$37,0,0,S$7,1))&lt;S$7,"",FVSCHEDULE(1,OFFSET($B17:$B$37,0,0,S$7,1)))^(1/COUNT(OFFSET($B17:$B$37,0,0,S$7,1)))-1</f>
        <v>0.10128902125711758</v>
      </c>
      <c r="T17" s="14">
        <f ca="1">IF(COUNT(OFFSET($B17:$B$37,0,0,T$7,1))&lt;T$7,"",FVSCHEDULE(1,OFFSET($B17:$B$37,0,0,T$7,1)))^(1/COUNT(OFFSET($B17:$B$37,0,0,T$7,1)))-1</f>
        <v>9.6229397961885343E-2</v>
      </c>
      <c r="U17" s="14">
        <f ca="1">IF(COUNT(OFFSET($B17:$B$37,0,0,U$7,1))&lt;U$7,"",FVSCHEDULE(1,OFFSET($B17:$B$37,0,0,U$7,1)))^(1/COUNT(OFFSET($B17:$B$37,0,0,U$7,1)))-1</f>
        <v>0.11532586789038746</v>
      </c>
      <c r="V17" s="14">
        <f ca="1">IF(COUNT(OFFSET($B17:$B$37,0,0,V$7,1))&lt;V$7,"",FVSCHEDULE(1,OFFSET($B17:$B$37,0,0,V$7,1)))^(1/COUNT(OFFSET($B17:$B$37,0,0,V$7,1)))-1</f>
        <v>0.11488431329986826</v>
      </c>
      <c r="W17" s="14">
        <f ca="1">IF(COUNT(OFFSET($B17:$B$37,0,0,W$7,1))&lt;W$7,"",FVSCHEDULE(1,OFFSET($B17:$B$37,0,0,W$7,1)))^(1/COUNT(OFFSET($B17:$B$37,0,0,W$7,1)))-1</f>
        <v>0.11357833754503188</v>
      </c>
      <c r="X17" s="14"/>
      <c r="Y17" s="14"/>
      <c r="Z17" s="14"/>
      <c r="AA17" s="14"/>
      <c r="AB17" s="14"/>
      <c r="AC17" s="14"/>
      <c r="AD17" s="14"/>
      <c r="AE17" s="14"/>
    </row>
    <row r="18" spans="1:31" x14ac:dyDescent="0.2">
      <c r="A18">
        <v>11</v>
      </c>
      <c r="B18" s="28">
        <f ca="1">'Simulace pohybu portfolia'!C12</f>
        <v>0.1053832067948557</v>
      </c>
      <c r="C18" s="14">
        <f ca="1">IF(COUNT(OFFSET($B18:$B$37,0,0,C$7,1))&lt;C$7,"",FVSCHEDULE(1,OFFSET($B18:$B$37,0,0,C$7,1)))^(1/COUNT(OFFSET($B18:$B$37,0,0,C$7,1)))-1</f>
        <v>0.10538320679485569</v>
      </c>
      <c r="D18" s="14">
        <f ca="1">IF(COUNT(OFFSET($B18:$B$37,0,0,D$7,1))&lt;D$7,"",FVSCHEDULE(1,OFFSET($B18:$B$37,0,0,D$7,1)))^(1/COUNT(OFFSET($B18:$B$37,0,0,D$7,1)))-1</f>
        <v>0.15940532612309521</v>
      </c>
      <c r="E18" s="14">
        <f ca="1">IF(COUNT(OFFSET($B18:$B$37,0,0,E$7,1))&lt;E$7,"",FVSCHEDULE(1,OFFSET($B18:$B$37,0,0,E$7,1)))^(1/COUNT(OFFSET($B18:$B$37,0,0,E$7,1)))-1</f>
        <v>0.11993632381412511</v>
      </c>
      <c r="F18" s="14">
        <f ca="1">IF(COUNT(OFFSET($B18:$B$37,0,0,F$7,1))&lt;F$7,"",FVSCHEDULE(1,OFFSET($B18:$B$37,0,0,F$7,1)))^(1/COUNT(OFFSET($B18:$B$37,0,0,F$7,1)))-1</f>
        <v>0.10840078390686281</v>
      </c>
      <c r="G18" s="14">
        <f ca="1">IF(COUNT(OFFSET($B18:$B$37,0,0,G$7,1))&lt;G$7,"",FVSCHEDULE(1,OFFSET($B18:$B$37,0,0,G$7,1)))^(1/COUNT(OFFSET($B18:$B$37,0,0,G$7,1)))-1</f>
        <v>0.12111019356891228</v>
      </c>
      <c r="H18" s="14">
        <f ca="1">IF(COUNT(OFFSET($B18:$B$37,0,0,H$7,1))&lt;H$7,"",FVSCHEDULE(1,OFFSET($B18:$B$37,0,0,H$7,1)))^(1/COUNT(OFFSET($B18:$B$37,0,0,H$7,1)))-1</f>
        <v>0.11849803167127471</v>
      </c>
      <c r="I18" s="14">
        <f ca="1">IF(COUNT(OFFSET($B18:$B$37,0,0,I$7,1))&lt;I$7,"",FVSCHEDULE(1,OFFSET($B18:$B$37,0,0,I$7,1)))^(1/COUNT(OFFSET($B18:$B$37,0,0,I$7,1)))-1</f>
        <v>0.10375339098535075</v>
      </c>
      <c r="J18" s="14">
        <f ca="1">IF(COUNT(OFFSET($B18:$B$37,0,0,J$7,1))&lt;J$7,"",FVSCHEDULE(1,OFFSET($B18:$B$37,0,0,J$7,1)))^(1/COUNT(OFFSET($B18:$B$37,0,0,J$7,1)))-1</f>
        <v>0.1109419698161378</v>
      </c>
      <c r="K18" s="14">
        <f ca="1">IF(COUNT(OFFSET($B18:$B$37,0,0,K$7,1))&lt;K$7,"",FVSCHEDULE(1,OFFSET($B18:$B$37,0,0,K$7,1)))^(1/COUNT(OFFSET($B18:$B$37,0,0,K$7,1)))-1</f>
        <v>0.1126019925821713</v>
      </c>
      <c r="L18" s="14">
        <f ca="1">IF(COUNT(OFFSET($B18:$B$37,0,0,L$7,1))&lt;L$7,"",FVSCHEDULE(1,OFFSET($B18:$B$37,0,0,L$7,1)))^(1/COUNT(OFFSET($B18:$B$37,0,0,L$7,1)))-1</f>
        <v>0.12139923045745871</v>
      </c>
      <c r="M18" s="14">
        <f ca="1">IF(COUNT(OFFSET($B18:$B$37,0,0,M$7,1))&lt;M$7,"",FVSCHEDULE(1,OFFSET($B18:$B$37,0,0,M$7,1)))^(1/COUNT(OFFSET($B18:$B$37,0,0,M$7,1)))-1</f>
        <v>0.10575072015768994</v>
      </c>
      <c r="N18" s="14">
        <f ca="1">IF(COUNT(OFFSET($B18:$B$37,0,0,N$7,1))&lt;N$7,"",FVSCHEDULE(1,OFFSET($B18:$B$37,0,0,N$7,1)))^(1/COUNT(OFFSET($B18:$B$37,0,0,N$7,1)))-1</f>
        <v>0.1101194885059058</v>
      </c>
      <c r="O18" s="14">
        <f ca="1">IF(COUNT(OFFSET($B18:$B$37,0,0,O$7,1))&lt;O$7,"",FVSCHEDULE(1,OFFSET($B18:$B$37,0,0,O$7,1)))^(1/COUNT(OFFSET($B18:$B$37,0,0,O$7,1)))-1</f>
        <v>0.12909879671862567</v>
      </c>
      <c r="P18" s="14">
        <f ca="1">IF(COUNT(OFFSET($B18:$B$37,0,0,P$7,1))&lt;P$7,"",FVSCHEDULE(1,OFFSET($B18:$B$37,0,0,P$7,1)))^(1/COUNT(OFFSET($B18:$B$37,0,0,P$7,1)))-1</f>
        <v>0.1180062440698062</v>
      </c>
      <c r="Q18" s="14">
        <f ca="1">IF(COUNT(OFFSET($B18:$B$37,0,0,Q$7,1))&lt;Q$7,"",FVSCHEDULE(1,OFFSET($B18:$B$37,0,0,Q$7,1)))^(1/COUNT(OFFSET($B18:$B$37,0,0,Q$7,1)))-1</f>
        <v>0.12516770642217501</v>
      </c>
      <c r="R18" s="14">
        <f ca="1">IF(COUNT(OFFSET($B18:$B$37,0,0,R$7,1))&lt;R$7,"",FVSCHEDULE(1,OFFSET($B18:$B$37,0,0,R$7,1)))^(1/COUNT(OFFSET($B18:$B$37,0,0,R$7,1)))-1</f>
        <v>0.10290189278686412</v>
      </c>
      <c r="S18" s="14">
        <f ca="1">IF(COUNT(OFFSET($B18:$B$37,0,0,S$7,1))&lt;S$7,"",FVSCHEDULE(1,OFFSET($B18:$B$37,0,0,S$7,1)))^(1/COUNT(OFFSET($B18:$B$37,0,0,S$7,1)))-1</f>
        <v>9.7443046374365849E-2</v>
      </c>
      <c r="T18" s="14">
        <f ca="1">IF(COUNT(OFFSET($B18:$B$37,0,0,T$7,1))&lt;T$7,"",FVSCHEDULE(1,OFFSET($B18:$B$37,0,0,T$7,1)))^(1/COUNT(OFFSET($B18:$B$37,0,0,T$7,1)))-1</f>
        <v>0.11756375828820143</v>
      </c>
      <c r="U18" s="14">
        <f ca="1">IF(COUNT(OFFSET($B18:$B$37,0,0,U$7,1))&lt;U$7,"",FVSCHEDULE(1,OFFSET($B18:$B$37,0,0,U$7,1)))^(1/COUNT(OFFSET($B18:$B$37,0,0,U$7,1)))-1</f>
        <v>0.11698018978740898</v>
      </c>
      <c r="V18" s="14">
        <f ca="1">IF(COUNT(OFFSET($B18:$B$37,0,0,V$7,1))&lt;V$7,"",FVSCHEDULE(1,OFFSET($B18:$B$37,0,0,V$7,1)))^(1/COUNT(OFFSET($B18:$B$37,0,0,V$7,1)))-1</f>
        <v>0.11550161929281244</v>
      </c>
      <c r="W18" s="14"/>
      <c r="X18" s="14"/>
      <c r="Y18" s="14"/>
      <c r="Z18" s="14"/>
      <c r="AA18" s="14"/>
      <c r="AB18" s="14"/>
      <c r="AC18" s="14"/>
      <c r="AD18" s="14"/>
      <c r="AE18" s="14"/>
    </row>
    <row r="19" spans="1:31" x14ac:dyDescent="0.2">
      <c r="A19">
        <v>12</v>
      </c>
      <c r="B19" s="28">
        <f ca="1">'Simulace pohybu portfolia'!C13</f>
        <v>0.21606760621981327</v>
      </c>
      <c r="C19" s="14">
        <f ca="1">IF(COUNT(OFFSET($B19:$B$37,0,0,C$7,1))&lt;C$7,"",FVSCHEDULE(1,OFFSET($B19:$B$37,0,0,C$7,1)))^(1/COUNT(OFFSET($B19:$B$37,0,0,C$7,1)))-1</f>
        <v>0.21606760621981325</v>
      </c>
      <c r="D19" s="14">
        <f ca="1">IF(COUNT(OFFSET($B19:$B$37,0,0,D$7,1))&lt;D$7,"",FVSCHEDULE(1,OFFSET($B19:$B$37,0,0,D$7,1)))^(1/COUNT(OFFSET($B19:$B$37,0,0,D$7,1)))-1</f>
        <v>0.12728457604488308</v>
      </c>
      <c r="E19" s="14">
        <f ca="1">IF(COUNT(OFFSET($B19:$B$37,0,0,E$7,1))&lt;E$7,"",FVSCHEDULE(1,OFFSET($B19:$B$37,0,0,E$7,1)))^(1/COUNT(OFFSET($B19:$B$37,0,0,E$7,1)))-1</f>
        <v>0.10940847242617679</v>
      </c>
      <c r="F19" s="14">
        <f ca="1">IF(COUNT(OFFSET($B19:$B$37,0,0,F$7,1))&lt;F$7,"",FVSCHEDULE(1,OFFSET($B19:$B$37,0,0,F$7,1)))^(1/COUNT(OFFSET($B19:$B$37,0,0,F$7,1)))-1</f>
        <v>0.12507677882934765</v>
      </c>
      <c r="G19" s="14">
        <f ca="1">IF(COUNT(OFFSET($B19:$B$37,0,0,G$7,1))&lt;G$7,"",FVSCHEDULE(1,OFFSET($B19:$B$37,0,0,G$7,1)))^(1/COUNT(OFFSET($B19:$B$37,0,0,G$7,1)))-1</f>
        <v>0.12113960999285256</v>
      </c>
      <c r="H19" s="14">
        <f ca="1">IF(COUNT(OFFSET($B19:$B$37,0,0,H$7,1))&lt;H$7,"",FVSCHEDULE(1,OFFSET($B19:$B$37,0,0,H$7,1)))^(1/COUNT(OFFSET($B19:$B$37,0,0,H$7,1)))-1</f>
        <v>0.1034819887434566</v>
      </c>
      <c r="I19" s="14">
        <f ca="1">IF(COUNT(OFFSET($B19:$B$37,0,0,I$7,1))&lt;I$7,"",FVSCHEDULE(1,OFFSET($B19:$B$37,0,0,I$7,1)))^(1/COUNT(OFFSET($B19:$B$37,0,0,I$7,1)))-1</f>
        <v>0.11173835750462646</v>
      </c>
      <c r="J19" s="14">
        <f ca="1">IF(COUNT(OFFSET($B19:$B$37,0,0,J$7,1))&lt;J$7,"",FVSCHEDULE(1,OFFSET($B19:$B$37,0,0,J$7,1)))^(1/COUNT(OFFSET($B19:$B$37,0,0,J$7,1)))-1</f>
        <v>0.11350764923979484</v>
      </c>
      <c r="K19" s="14">
        <f ca="1">IF(COUNT(OFFSET($B19:$B$37,0,0,K$7,1))&lt;K$7,"",FVSCHEDULE(1,OFFSET($B19:$B$37,0,0,K$7,1)))^(1/COUNT(OFFSET($B19:$B$37,0,0,K$7,1)))-1</f>
        <v>0.12319305213085663</v>
      </c>
      <c r="L19" s="14">
        <f ca="1">IF(COUNT(OFFSET($B19:$B$37,0,0,L$7,1))&lt;L$7,"",FVSCHEDULE(1,OFFSET($B19:$B$37,0,0,L$7,1)))^(1/COUNT(OFFSET($B19:$B$37,0,0,L$7,1)))-1</f>
        <v>0.10578747821371803</v>
      </c>
      <c r="M19" s="14">
        <f ca="1">IF(COUNT(OFFSET($B19:$B$37,0,0,M$7,1))&lt;M$7,"",FVSCHEDULE(1,OFFSET($B19:$B$37,0,0,M$7,1)))^(1/COUNT(OFFSET($B19:$B$37,0,0,M$7,1)))-1</f>
        <v>0.11055106456800723</v>
      </c>
      <c r="N19" s="14">
        <f ca="1">IF(COUNT(OFFSET($B19:$B$37,0,0,N$7,1))&lt;N$7,"",FVSCHEDULE(1,OFFSET($B19:$B$37,0,0,N$7,1)))^(1/COUNT(OFFSET($B19:$B$37,0,0,N$7,1)))-1</f>
        <v>0.13109791392947234</v>
      </c>
      <c r="O19" s="14">
        <f ca="1">IF(COUNT(OFFSET($B19:$B$37,0,0,O$7,1))&lt;O$7,"",FVSCHEDULE(1,OFFSET($B19:$B$37,0,0,O$7,1)))^(1/COUNT(OFFSET($B19:$B$37,0,0,O$7,1)))-1</f>
        <v>0.11898319678517666</v>
      </c>
      <c r="P19" s="14">
        <f ca="1">IF(COUNT(OFFSET($B19:$B$37,0,0,P$7,1))&lt;P$7,"",FVSCHEDULE(1,OFFSET($B19:$B$37,0,0,P$7,1)))^(1/COUNT(OFFSET($B19:$B$37,0,0,P$7,1)))-1</f>
        <v>0.12659436064022045</v>
      </c>
      <c r="Q19" s="14">
        <f ca="1">IF(COUNT(OFFSET($B19:$B$37,0,0,Q$7,1))&lt;Q$7,"",FVSCHEDULE(1,OFFSET($B19:$B$37,0,0,Q$7,1)))^(1/COUNT(OFFSET($B19:$B$37,0,0,Q$7,1)))-1</f>
        <v>0.10273667003380016</v>
      </c>
      <c r="R19" s="14">
        <f ca="1">IF(COUNT(OFFSET($B19:$B$37,0,0,R$7,1))&lt;R$7,"",FVSCHEDULE(1,OFFSET($B19:$B$37,0,0,R$7,1)))^(1/COUNT(OFFSET($B19:$B$37,0,0,R$7,1)))-1</f>
        <v>9.6948684372685223E-2</v>
      </c>
      <c r="S19" s="14">
        <f ca="1">IF(COUNT(OFFSET($B19:$B$37,0,0,S$7,1))&lt;S$7,"",FVSCHEDULE(1,OFFSET($B19:$B$37,0,0,S$7,1)))^(1/COUNT(OFFSET($B19:$B$37,0,0,S$7,1)))-1</f>
        <v>0.11828442684217433</v>
      </c>
      <c r="T19" s="14">
        <f ca="1">IF(COUNT(OFFSET($B19:$B$37,0,0,T$7,1))&lt;T$7,"",FVSCHEDULE(1,OFFSET($B19:$B$37,0,0,T$7,1)))^(1/COUNT(OFFSET($B19:$B$37,0,0,T$7,1)))-1</f>
        <v>0.11762802232996905</v>
      </c>
      <c r="U19" s="14">
        <f ca="1">IF(COUNT(OFFSET($B19:$B$37,0,0,U$7,1))&lt;U$7,"",FVSCHEDULE(1,OFFSET($B19:$B$37,0,0,U$7,1)))^(1/COUNT(OFFSET($B19:$B$37,0,0,U$7,1)))-1</f>
        <v>0.11603672562838785</v>
      </c>
      <c r="V19" s="14"/>
      <c r="W19" s="14"/>
      <c r="X19" s="14"/>
      <c r="Y19" s="14"/>
      <c r="Z19" s="14"/>
      <c r="AA19" s="14"/>
      <c r="AB19" s="14"/>
      <c r="AC19" s="14"/>
      <c r="AD19" s="14"/>
      <c r="AE19" s="14"/>
    </row>
    <row r="20" spans="1:31" x14ac:dyDescent="0.2">
      <c r="A20">
        <v>13</v>
      </c>
      <c r="B20" s="28">
        <f ca="1">'Simulace pohybu portfolia'!C14</f>
        <v>4.4983444085748253E-2</v>
      </c>
      <c r="C20" s="14">
        <f ca="1">IF(COUNT(OFFSET($B20:$B$37,0,0,C$7,1))&lt;C$7,"",FVSCHEDULE(1,OFFSET($B20:$B$37,0,0,C$7,1)))^(1/COUNT(OFFSET($B20:$B$37,0,0,C$7,1)))-1</f>
        <v>4.498344408574817E-2</v>
      </c>
      <c r="D20" s="14">
        <f ca="1">IF(COUNT(OFFSET($B20:$B$37,0,0,D$7,1))&lt;D$7,"",FVSCHEDULE(1,OFFSET($B20:$B$37,0,0,D$7,1)))^(1/COUNT(OFFSET($B20:$B$37,0,0,D$7,1)))-1</f>
        <v>5.9640032768757179E-2</v>
      </c>
      <c r="E20" s="14">
        <f ca="1">IF(COUNT(OFFSET($B20:$B$37,0,0,E$7,1))&lt;E$7,"",FVSCHEDULE(1,OFFSET($B20:$B$37,0,0,E$7,1)))^(1/COUNT(OFFSET($B20:$B$37,0,0,E$7,1)))-1</f>
        <v>9.6285428219702318E-2</v>
      </c>
      <c r="F20" s="14">
        <f ca="1">IF(COUNT(OFFSET($B20:$B$37,0,0,F$7,1))&lt;F$7,"",FVSCHEDULE(1,OFFSET($B20:$B$37,0,0,F$7,1)))^(1/COUNT(OFFSET($B20:$B$37,0,0,F$7,1)))-1</f>
        <v>9.8588859611199897E-2</v>
      </c>
      <c r="G20" s="14">
        <f ca="1">IF(COUNT(OFFSET($B20:$B$37,0,0,G$7,1))&lt;G$7,"",FVSCHEDULE(1,OFFSET($B20:$B$37,0,0,G$7,1)))^(1/COUNT(OFFSET($B20:$B$37,0,0,G$7,1)))-1</f>
        <v>8.2247907353309779E-2</v>
      </c>
      <c r="H20" s="14">
        <f ca="1">IF(COUNT(OFFSET($B20:$B$37,0,0,H$7,1))&lt;H$7,"",FVSCHEDULE(1,OFFSET($B20:$B$37,0,0,H$7,1)))^(1/COUNT(OFFSET($B20:$B$37,0,0,H$7,1)))-1</f>
        <v>9.5241946549885714E-2</v>
      </c>
      <c r="I20" s="14">
        <f ca="1">IF(COUNT(OFFSET($B20:$B$37,0,0,I$7,1))&lt;I$7,"",FVSCHEDULE(1,OFFSET($B20:$B$37,0,0,I$7,1)))^(1/COUNT(OFFSET($B20:$B$37,0,0,I$7,1)))-1</f>
        <v>9.9580034197787493E-2</v>
      </c>
      <c r="J20" s="14">
        <f ca="1">IF(COUNT(OFFSET($B20:$B$37,0,0,J$7,1))&lt;J$7,"",FVSCHEDULE(1,OFFSET($B20:$B$37,0,0,J$7,1)))^(1/COUNT(OFFSET($B20:$B$37,0,0,J$7,1)))-1</f>
        <v>0.11209399167968881</v>
      </c>
      <c r="K20" s="14">
        <f ca="1">IF(COUNT(OFFSET($B20:$B$37,0,0,K$7,1))&lt;K$7,"",FVSCHEDULE(1,OFFSET($B20:$B$37,0,0,K$7,1)))^(1/COUNT(OFFSET($B20:$B$37,0,0,K$7,1)))-1</f>
        <v>9.4168804581144183E-2</v>
      </c>
      <c r="L20" s="14">
        <f ca="1">IF(COUNT(OFFSET($B20:$B$37,0,0,L$7,1))&lt;L$7,"",FVSCHEDULE(1,OFFSET($B20:$B$37,0,0,L$7,1)))^(1/COUNT(OFFSET($B20:$B$37,0,0,L$7,1)))-1</f>
        <v>0.10051664129330518</v>
      </c>
      <c r="M20" s="14">
        <f ca="1">IF(COUNT(OFFSET($B20:$B$37,0,0,M$7,1))&lt;M$7,"",FVSCHEDULE(1,OFFSET($B20:$B$37,0,0,M$7,1)))^(1/COUNT(OFFSET($B20:$B$37,0,0,M$7,1)))-1</f>
        <v>0.12367424557707096</v>
      </c>
      <c r="N20" s="14">
        <f ca="1">IF(COUNT(OFFSET($B20:$B$37,0,0,N$7,1))&lt;N$7,"",FVSCHEDULE(1,OFFSET($B20:$B$37,0,0,N$7,1)))^(1/COUNT(OFFSET($B20:$B$37,0,0,N$7,1)))-1</f>
        <v>0.11125156453368823</v>
      </c>
      <c r="O20" s="14">
        <f ca="1">IF(COUNT(OFFSET($B20:$B$37,0,0,O$7,1))&lt;O$7,"",FVSCHEDULE(1,OFFSET($B20:$B$37,0,0,O$7,1)))^(1/COUNT(OFFSET($B20:$B$37,0,0,O$7,1)))-1</f>
        <v>0.11999087611068626</v>
      </c>
      <c r="P20" s="14">
        <f ca="1">IF(COUNT(OFFSET($B20:$B$37,0,0,P$7,1))&lt;P$7,"",FVSCHEDULE(1,OFFSET($B20:$B$37,0,0,P$7,1)))^(1/COUNT(OFFSET($B20:$B$37,0,0,P$7,1)))-1</f>
        <v>9.5057967314770453E-2</v>
      </c>
      <c r="Q20" s="14">
        <f ca="1">IF(COUNT(OFFSET($B20:$B$37,0,0,Q$7,1))&lt;Q$7,"",FVSCHEDULE(1,OFFSET($B20:$B$37,0,0,Q$7,1)))^(1/COUNT(OFFSET($B20:$B$37,0,0,Q$7,1)))-1</f>
        <v>8.943557051475759E-2</v>
      </c>
      <c r="R20" s="14">
        <f ca="1">IF(COUNT(OFFSET($B20:$B$37,0,0,R$7,1))&lt;R$7,"",FVSCHEDULE(1,OFFSET($B20:$B$37,0,0,R$7,1)))^(1/COUNT(OFFSET($B20:$B$37,0,0,R$7,1)))-1</f>
        <v>0.11244087195038244</v>
      </c>
      <c r="S20" s="14">
        <f ca="1">IF(COUNT(OFFSET($B20:$B$37,0,0,S$7,1))&lt;S$7,"",FVSCHEDULE(1,OFFSET($B20:$B$37,0,0,S$7,1)))^(1/COUNT(OFFSET($B20:$B$37,0,0,S$7,1)))-1</f>
        <v>0.11209217771829416</v>
      </c>
      <c r="T20" s="14">
        <f ca="1">IF(COUNT(OFFSET($B20:$B$37,0,0,T$7,1))&lt;T$7,"",FVSCHEDULE(1,OFFSET($B20:$B$37,0,0,T$7,1)))^(1/COUNT(OFFSET($B20:$B$37,0,0,T$7,1)))-1</f>
        <v>0.11072722688540693</v>
      </c>
      <c r="U20" s="14"/>
      <c r="V20" s="14"/>
      <c r="W20" s="14"/>
      <c r="X20" s="14"/>
      <c r="Y20" s="14"/>
      <c r="Z20" s="14"/>
      <c r="AA20" s="14"/>
      <c r="AB20" s="14"/>
      <c r="AC20" s="14"/>
      <c r="AD20" s="14"/>
      <c r="AE20" s="14"/>
    </row>
    <row r="21" spans="1:31" x14ac:dyDescent="0.2">
      <c r="A21">
        <v>14</v>
      </c>
      <c r="B21" s="28">
        <f ca="1">'Simulace pohybu portfolia'!C15</f>
        <v>7.4502189868221338E-2</v>
      </c>
      <c r="C21" s="14">
        <f ca="1">IF(COUNT(OFFSET($B21:$B$37,0,0,C$7,1))&lt;C$7,"",FVSCHEDULE(1,OFFSET($B21:$B$37,0,0,C$7,1)))^(1/COUNT(OFFSET($B21:$B$37,0,0,C$7,1)))-1</f>
        <v>7.4502189868221436E-2</v>
      </c>
      <c r="D21" s="14">
        <f ca="1">IF(COUNT(OFFSET($B21:$B$37,0,0,D$7,1))&lt;D$7,"",FVSCHEDULE(1,OFFSET($B21:$B$37,0,0,D$7,1)))^(1/COUNT(OFFSET($B21:$B$37,0,0,D$7,1)))-1</f>
        <v>0.12287330560497511</v>
      </c>
      <c r="E21" s="14">
        <f ca="1">IF(COUNT(OFFSET($B21:$B$37,0,0,E$7,1))&lt;E$7,"",FVSCHEDULE(1,OFFSET($B21:$B$37,0,0,E$7,1)))^(1/COUNT(OFFSET($B21:$B$37,0,0,E$7,1)))-1</f>
        <v>0.11706158667298427</v>
      </c>
      <c r="F21" s="14">
        <f ca="1">IF(COUNT(OFFSET($B21:$B$37,0,0,F$7,1))&lt;F$7,"",FVSCHEDULE(1,OFFSET($B21:$B$37,0,0,F$7,1)))^(1/COUNT(OFFSET($B21:$B$37,0,0,F$7,1)))-1</f>
        <v>9.1769835314658765E-2</v>
      </c>
      <c r="G21" s="14">
        <f ca="1">IF(COUNT(OFFSET($B21:$B$37,0,0,G$7,1))&lt;G$7,"",FVSCHEDULE(1,OFFSET($B21:$B$37,0,0,G$7,1)))^(1/COUNT(OFFSET($B21:$B$37,0,0,G$7,1)))-1</f>
        <v>0.10558006736603409</v>
      </c>
      <c r="H21" s="14">
        <f ca="1">IF(COUNT(OFFSET($B21:$B$37,0,0,H$7,1))&lt;H$7,"",FVSCHEDULE(1,OFFSET($B21:$B$37,0,0,H$7,1)))^(1/COUNT(OFFSET($B21:$B$37,0,0,H$7,1)))-1</f>
        <v>0.10895285855139636</v>
      </c>
      <c r="I21" s="14">
        <f ca="1">IF(COUNT(OFFSET($B21:$B$37,0,0,I$7,1))&lt;I$7,"",FVSCHEDULE(1,OFFSET($B21:$B$37,0,0,I$7,1)))^(1/COUNT(OFFSET($B21:$B$37,0,0,I$7,1)))-1</f>
        <v>0.1220267752739792</v>
      </c>
      <c r="J21" s="14">
        <f ca="1">IF(COUNT(OFFSET($B21:$B$37,0,0,J$7,1))&lt;J$7,"",FVSCHEDULE(1,OFFSET($B21:$B$37,0,0,J$7,1)))^(1/COUNT(OFFSET($B21:$B$37,0,0,J$7,1)))-1</f>
        <v>0.10047756568601152</v>
      </c>
      <c r="K21" s="14">
        <f ca="1">IF(COUNT(OFFSET($B21:$B$37,0,0,K$7,1))&lt;K$7,"",FVSCHEDULE(1,OFFSET($B21:$B$37,0,0,K$7,1)))^(1/COUNT(OFFSET($B21:$B$37,0,0,K$7,1)))-1</f>
        <v>0.10686636962410301</v>
      </c>
      <c r="L21" s="14">
        <f ca="1">IF(COUNT(OFFSET($B21:$B$37,0,0,L$7,1))&lt;L$7,"",FVSCHEDULE(1,OFFSET($B21:$B$37,0,0,L$7,1)))^(1/COUNT(OFFSET($B21:$B$37,0,0,L$7,1)))-1</f>
        <v>0.13186212806688391</v>
      </c>
      <c r="M21" s="14">
        <f ca="1">IF(COUNT(OFFSET($B21:$B$37,0,0,M$7,1))&lt;M$7,"",FVSCHEDULE(1,OFFSET($B21:$B$37,0,0,M$7,1)))^(1/COUNT(OFFSET($B21:$B$37,0,0,M$7,1)))-1</f>
        <v>0.11748043621245463</v>
      </c>
      <c r="N21" s="14">
        <f ca="1">IF(COUNT(OFFSET($B21:$B$37,0,0,N$7,1))&lt;N$7,"",FVSCHEDULE(1,OFFSET($B21:$B$37,0,0,N$7,1)))^(1/COUNT(OFFSET($B21:$B$37,0,0,N$7,1)))-1</f>
        <v>0.12647936583313468</v>
      </c>
      <c r="O21" s="14">
        <f ca="1">IF(COUNT(OFFSET($B21:$B$37,0,0,O$7,1))&lt;O$7,"",FVSCHEDULE(1,OFFSET($B21:$B$37,0,0,O$7,1)))^(1/COUNT(OFFSET($B21:$B$37,0,0,O$7,1)))-1</f>
        <v>9.9007809519183532E-2</v>
      </c>
      <c r="P21" s="14">
        <f ca="1">IF(COUNT(OFFSET($B21:$B$37,0,0,P$7,1))&lt;P$7,"",FVSCHEDULE(1,OFFSET($B21:$B$37,0,0,P$7,1)))^(1/COUNT(OFFSET($B21:$B$37,0,0,P$7,1)))-1</f>
        <v>9.2682145816306516E-2</v>
      </c>
      <c r="Q21" s="14">
        <f ca="1">IF(COUNT(OFFSET($B21:$B$37,0,0,Q$7,1))&lt;Q$7,"",FVSCHEDULE(1,OFFSET($B21:$B$37,0,0,Q$7,1)))^(1/COUNT(OFFSET($B21:$B$37,0,0,Q$7,1)))-1</f>
        <v>0.11708984867270922</v>
      </c>
      <c r="R21" s="14">
        <f ca="1">IF(COUNT(OFFSET($B21:$B$37,0,0,R$7,1))&lt;R$7,"",FVSCHEDULE(1,OFFSET($B21:$B$37,0,0,R$7,1)))^(1/COUNT(OFFSET($B21:$B$37,0,0,R$7,1)))-1</f>
        <v>0.11642678395910955</v>
      </c>
      <c r="S21" s="14">
        <f ca="1">IF(COUNT(OFFSET($B21:$B$37,0,0,S$7,1))&lt;S$7,"",FVSCHEDULE(1,OFFSET($B21:$B$37,0,0,S$7,1)))^(1/COUNT(OFFSET($B21:$B$37,0,0,S$7,1)))-1</f>
        <v>0.11472084924813331</v>
      </c>
      <c r="T21" s="14"/>
      <c r="U21" s="14"/>
      <c r="V21" s="14"/>
      <c r="W21" s="14"/>
      <c r="X21" s="14"/>
      <c r="Y21" s="14"/>
      <c r="Z21" s="14"/>
      <c r="AA21" s="14"/>
      <c r="AB21" s="14"/>
      <c r="AC21" s="14"/>
      <c r="AD21" s="14"/>
      <c r="AE21" s="14"/>
    </row>
    <row r="22" spans="1:31" x14ac:dyDescent="0.2">
      <c r="A22">
        <v>15</v>
      </c>
      <c r="B22" s="28">
        <f ca="1">'Simulace pohybu portfolia'!C16</f>
        <v>0.17342195514266553</v>
      </c>
      <c r="C22" s="14">
        <f ca="1">IF(COUNT(OFFSET($B22:$B$37,0,0,C$7,1))&lt;C$7,"",FVSCHEDULE(1,OFFSET($B22:$B$37,0,0,C$7,1)))^(1/COUNT(OFFSET($B22:$B$37,0,0,C$7,1)))-1</f>
        <v>0.17342195514266545</v>
      </c>
      <c r="D22" s="14">
        <f ca="1">IF(COUNT(OFFSET($B22:$B$37,0,0,D$7,1))&lt;D$7,"",FVSCHEDULE(1,OFFSET($B22:$B$37,0,0,D$7,1)))^(1/COUNT(OFFSET($B22:$B$37,0,0,D$7,1)))-1</f>
        <v>0.13896931518178612</v>
      </c>
      <c r="E22" s="14">
        <f ca="1">IF(COUNT(OFFSET($B22:$B$37,0,0,E$7,1))&lt;E$7,"",FVSCHEDULE(1,OFFSET($B22:$B$37,0,0,E$7,1)))^(1/COUNT(OFFSET($B22:$B$37,0,0,E$7,1)))-1</f>
        <v>9.7587164462764164E-2</v>
      </c>
      <c r="F22" s="14">
        <f ca="1">IF(COUNT(OFFSET($B22:$B$37,0,0,F$7,1))&lt;F$7,"",FVSCHEDULE(1,OFFSET($B22:$B$37,0,0,F$7,1)))^(1/COUNT(OFFSET($B22:$B$37,0,0,F$7,1)))-1</f>
        <v>0.11348898180016787</v>
      </c>
      <c r="G22" s="14">
        <f ca="1">IF(COUNT(OFFSET($B22:$B$37,0,0,G$7,1))&lt;G$7,"",FVSCHEDULE(1,OFFSET($B22:$B$37,0,0,G$7,1)))^(1/COUNT(OFFSET($B22:$B$37,0,0,G$7,1)))-1</f>
        <v>0.11597442189573215</v>
      </c>
      <c r="H22" s="14">
        <f ca="1">IF(COUNT(OFFSET($B22:$B$37,0,0,H$7,1))&lt;H$7,"",FVSCHEDULE(1,OFFSET($B22:$B$37,0,0,H$7,1)))^(1/COUNT(OFFSET($B22:$B$37,0,0,H$7,1)))-1</f>
        <v>0.13014943795327794</v>
      </c>
      <c r="I22" s="14">
        <f ca="1">IF(COUNT(OFFSET($B22:$B$37,0,0,I$7,1))&lt;I$7,"",FVSCHEDULE(1,OFFSET($B22:$B$37,0,0,I$7,1)))^(1/COUNT(OFFSET($B22:$B$37,0,0,I$7,1)))-1</f>
        <v>0.10423924372672277</v>
      </c>
      <c r="J22" s="14">
        <f ca="1">IF(COUNT(OFFSET($B22:$B$37,0,0,J$7,1))&lt;J$7,"",FVSCHEDULE(1,OFFSET($B22:$B$37,0,0,J$7,1)))^(1/COUNT(OFFSET($B22:$B$37,0,0,J$7,1)))-1</f>
        <v>0.110979839941721</v>
      </c>
      <c r="K22" s="14">
        <f ca="1">IF(COUNT(OFFSET($B22:$B$37,0,0,K$7,1))&lt;K$7,"",FVSCHEDULE(1,OFFSET($B22:$B$37,0,0,K$7,1)))^(1/COUNT(OFFSET($B22:$B$37,0,0,K$7,1)))-1</f>
        <v>0.13842155244594756</v>
      </c>
      <c r="L22" s="14">
        <f ca="1">IF(COUNT(OFFSET($B22:$B$37,0,0,L$7,1))&lt;L$7,"",FVSCHEDULE(1,OFFSET($B22:$B$37,0,0,L$7,1)))^(1/COUNT(OFFSET($B22:$B$37,0,0,L$7,1)))-1</f>
        <v>0.1218716954774739</v>
      </c>
      <c r="M22" s="14">
        <f ca="1">IF(COUNT(OFFSET($B22:$B$37,0,0,M$7,1))&lt;M$7,"",FVSCHEDULE(1,OFFSET($B22:$B$37,0,0,M$7,1)))^(1/COUNT(OFFSET($B22:$B$37,0,0,M$7,1)))-1</f>
        <v>0.13132745342315699</v>
      </c>
      <c r="N22" s="14">
        <f ca="1">IF(COUNT(OFFSET($B22:$B$37,0,0,N$7,1))&lt;N$7,"",FVSCHEDULE(1,OFFSET($B22:$B$37,0,0,N$7,1)))^(1/COUNT(OFFSET($B22:$B$37,0,0,N$7,1)))-1</f>
        <v>0.10107499812615561</v>
      </c>
      <c r="O22" s="14">
        <f ca="1">IF(COUNT(OFFSET($B22:$B$37,0,0,O$7,1))&lt;O$7,"",FVSCHEDULE(1,OFFSET($B22:$B$37,0,0,O$7,1)))^(1/COUNT(OFFSET($B22:$B$37,0,0,O$7,1)))-1</f>
        <v>9.4093278767390931E-2</v>
      </c>
      <c r="P22" s="14">
        <f ca="1">IF(COUNT(OFFSET($B22:$B$37,0,0,P$7,1))&lt;P$7,"",FVSCHEDULE(1,OFFSET($B22:$B$37,0,0,P$7,1)))^(1/COUNT(OFFSET($B22:$B$37,0,0,P$7,1)))-1</f>
        <v>0.12019563673669675</v>
      </c>
      <c r="Q22" s="14">
        <f ca="1">IF(COUNT(OFFSET($B22:$B$37,0,0,Q$7,1))&lt;Q$7,"",FVSCHEDULE(1,OFFSET($B22:$B$37,0,0,Q$7,1)))^(1/COUNT(OFFSET($B22:$B$37,0,0,Q$7,1)))-1</f>
        <v>0.11927922570686467</v>
      </c>
      <c r="R22" s="14">
        <f ca="1">IF(COUNT(OFFSET($B22:$B$37,0,0,R$7,1))&lt;R$7,"",FVSCHEDULE(1,OFFSET($B22:$B$37,0,0,R$7,1)))^(1/COUNT(OFFSET($B22:$B$37,0,0,R$7,1)))-1</f>
        <v>0.11728392469990112</v>
      </c>
      <c r="S22" s="14"/>
      <c r="T22" s="14"/>
      <c r="U22" s="14"/>
      <c r="V22" s="14"/>
      <c r="W22" s="14"/>
      <c r="X22" s="14"/>
      <c r="Y22" s="14"/>
      <c r="Z22" s="14"/>
      <c r="AA22" s="14"/>
      <c r="AB22" s="14"/>
      <c r="AC22" s="14"/>
      <c r="AD22" s="14"/>
      <c r="AE22" s="14"/>
    </row>
    <row r="23" spans="1:31" x14ac:dyDescent="0.2">
      <c r="A23">
        <v>16</v>
      </c>
      <c r="B23" s="28">
        <f ca="1">'Simulace pohybu portfolia'!C17</f>
        <v>0.10552823325002991</v>
      </c>
      <c r="C23" s="14">
        <f ca="1">IF(COUNT(OFFSET($B23:$B$37,0,0,C$7,1))&lt;C$7,"",FVSCHEDULE(1,OFFSET($B23:$B$37,0,0,C$7,1)))^(1/COUNT(OFFSET($B23:$B$37,0,0,C$7,1)))-1</f>
        <v>0.10552823325003002</v>
      </c>
      <c r="D23" s="14">
        <f ca="1">IF(COUNT(OFFSET($B23:$B$37,0,0,D$7,1))&lt;D$7,"",FVSCHEDULE(1,OFFSET($B23:$B$37,0,0,D$7,1)))^(1/COUNT(OFFSET($B23:$B$37,0,0,D$7,1)))-1</f>
        <v>6.1527927819780892E-2</v>
      </c>
      <c r="E23" s="14">
        <f ca="1">IF(COUNT(OFFSET($B23:$B$37,0,0,E$7,1))&lt;E$7,"",FVSCHEDULE(1,OFFSET($B23:$B$37,0,0,E$7,1)))^(1/COUNT(OFFSET($B23:$B$37,0,0,E$7,1)))-1</f>
        <v>9.4199458101330125E-2</v>
      </c>
      <c r="F23" s="14">
        <f ca="1">IF(COUNT(OFFSET($B23:$B$37,0,0,F$7,1))&lt;F$7,"",FVSCHEDULE(1,OFFSET($B23:$B$37,0,0,F$7,1)))^(1/COUNT(OFFSET($B23:$B$37,0,0,F$7,1)))-1</f>
        <v>0.10205748465065678</v>
      </c>
      <c r="G23" s="14">
        <f ca="1">IF(COUNT(OFFSET($B23:$B$37,0,0,G$7,1))&lt;G$7,"",FVSCHEDULE(1,OFFSET($B23:$B$37,0,0,G$7,1)))^(1/COUNT(OFFSET($B23:$B$37,0,0,G$7,1)))-1</f>
        <v>0.12168834186349975</v>
      </c>
      <c r="H23" s="14">
        <f ca="1">IF(COUNT(OFFSET($B23:$B$37,0,0,H$7,1))&lt;H$7,"",FVSCHEDULE(1,OFFSET($B23:$B$37,0,0,H$7,1)))^(1/COUNT(OFFSET($B23:$B$37,0,0,H$7,1)))-1</f>
        <v>9.3112025735690107E-2</v>
      </c>
      <c r="I23" s="14">
        <f ca="1">IF(COUNT(OFFSET($B23:$B$37,0,0,I$7,1))&lt;I$7,"",FVSCHEDULE(1,OFFSET($B23:$B$37,0,0,I$7,1)))^(1/COUNT(OFFSET($B23:$B$37,0,0,I$7,1)))-1</f>
        <v>0.10233501386460309</v>
      </c>
      <c r="J23" s="14">
        <f ca="1">IF(COUNT(OFFSET($B23:$B$37,0,0,J$7,1))&lt;J$7,"",FVSCHEDULE(1,OFFSET($B23:$B$37,0,0,J$7,1)))^(1/COUNT(OFFSET($B23:$B$37,0,0,J$7,1)))-1</f>
        <v>0.13412055458739469</v>
      </c>
      <c r="K23" s="14">
        <f ca="1">IF(COUNT(OFFSET($B23:$B$37,0,0,K$7,1))&lt;K$7,"",FVSCHEDULE(1,OFFSET($B23:$B$37,0,0,K$7,1)))^(1/COUNT(OFFSET($B23:$B$37,0,0,K$7,1)))-1</f>
        <v>0.11628554254006196</v>
      </c>
      <c r="L23" s="14">
        <f ca="1">IF(COUNT(OFFSET($B23:$B$37,0,0,L$7,1))&lt;L$7,"",FVSCHEDULE(1,OFFSET($B23:$B$37,0,0,L$7,1)))^(1/COUNT(OFFSET($B23:$B$37,0,0,L$7,1)))-1</f>
        <v>0.12720196637559922</v>
      </c>
      <c r="M23" s="14">
        <f ca="1">IF(COUNT(OFFSET($B23:$B$37,0,0,M$7,1))&lt;M$7,"",FVSCHEDULE(1,OFFSET($B23:$B$37,0,0,M$7,1)))^(1/COUNT(OFFSET($B23:$B$37,0,0,M$7,1)))-1</f>
        <v>9.4723443835012189E-2</v>
      </c>
      <c r="N23" s="14">
        <f ca="1">IF(COUNT(OFFSET($B23:$B$37,0,0,N$7,1))&lt;N$7,"",FVSCHEDULE(1,OFFSET($B23:$B$37,0,0,N$7,1)))^(1/COUNT(OFFSET($B23:$B$37,0,0,N$7,1)))-1</f>
        <v>8.7729803996971389E-2</v>
      </c>
      <c r="O23" s="14">
        <f ca="1">IF(COUNT(OFFSET($B23:$B$37,0,0,O$7,1))&lt;O$7,"",FVSCHEDULE(1,OFFSET($B23:$B$37,0,0,O$7,1)))^(1/COUNT(OFFSET($B23:$B$37,0,0,O$7,1)))-1</f>
        <v>0.11620273384084467</v>
      </c>
      <c r="P23" s="14">
        <f ca="1">IF(COUNT(OFFSET($B23:$B$37,0,0,P$7,1))&lt;P$7,"",FVSCHEDULE(1,OFFSET($B23:$B$37,0,0,P$7,1)))^(1/COUNT(OFFSET($B23:$B$37,0,0,P$7,1)))-1</f>
        <v>0.11550887849621305</v>
      </c>
      <c r="Q23" s="14">
        <f ca="1">IF(COUNT(OFFSET($B23:$B$37,0,0,Q$7,1))&lt;Q$7,"",FVSCHEDULE(1,OFFSET($B23:$B$37,0,0,Q$7,1)))^(1/COUNT(OFFSET($B23:$B$37,0,0,Q$7,1)))-1</f>
        <v>0.11363833659047562</v>
      </c>
      <c r="R23" s="14"/>
      <c r="S23" s="14"/>
      <c r="T23" s="14"/>
      <c r="U23" s="14"/>
      <c r="V23" s="14"/>
      <c r="W23" s="14"/>
      <c r="X23" s="14"/>
      <c r="Y23" s="14"/>
      <c r="Z23" s="14"/>
      <c r="AA23" s="14"/>
      <c r="AB23" s="14"/>
      <c r="AC23" s="14"/>
      <c r="AD23" s="14"/>
      <c r="AE23" s="14"/>
    </row>
    <row r="24" spans="1:31" x14ac:dyDescent="0.2">
      <c r="A24">
        <v>17</v>
      </c>
      <c r="B24" s="28">
        <f ca="1">'Simulace pohybu portfolia'!C18</f>
        <v>1.9278845759254412E-2</v>
      </c>
      <c r="C24" s="14">
        <f ca="1">IF(COUNT(OFFSET($B24:$B$37,0,0,C$7,1))&lt;C$7,"",FVSCHEDULE(1,OFFSET($B24:$B$37,0,0,C$7,1)))^(1/COUNT(OFFSET($B24:$B$37,0,0,C$7,1)))-1</f>
        <v>1.9278845759254315E-2</v>
      </c>
      <c r="D24" s="14">
        <f ca="1">IF(COUNT(OFFSET($B24:$B$37,0,0,D$7,1))&lt;D$7,"",FVSCHEDULE(1,OFFSET($B24:$B$37,0,0,D$7,1)))^(1/COUNT(OFFSET($B24:$B$37,0,0,D$7,1)))-1</f>
        <v>8.8578679042363717E-2</v>
      </c>
      <c r="E24" s="14">
        <f ca="1">IF(COUNT(OFFSET($B24:$B$37,0,0,E$7,1))&lt;E$7,"",FVSCHEDULE(1,OFFSET($B24:$B$37,0,0,E$7,1)))^(1/COUNT(OFFSET($B24:$B$37,0,0,E$7,1)))-1</f>
        <v>0.10090299152800952</v>
      </c>
      <c r="F24" s="14">
        <f ca="1">IF(COUNT(OFFSET($B24:$B$37,0,0,F$7,1))&lt;F$7,"",FVSCHEDULE(1,OFFSET($B24:$B$37,0,0,F$7,1)))^(1/COUNT(OFFSET($B24:$B$37,0,0,F$7,1)))-1</f>
        <v>0.12576514453984311</v>
      </c>
      <c r="G24" s="14">
        <f ca="1">IF(COUNT(OFFSET($B24:$B$37,0,0,G$7,1))&lt;G$7,"",FVSCHEDULE(1,OFFSET($B24:$B$37,0,0,G$7,1)))^(1/COUNT(OFFSET($B24:$B$37,0,0,G$7,1)))-1</f>
        <v>9.0645568201848992E-2</v>
      </c>
      <c r="H24" s="14">
        <f ca="1">IF(COUNT(OFFSET($B24:$B$37,0,0,H$7,1))&lt;H$7,"",FVSCHEDULE(1,OFFSET($B24:$B$37,0,0,H$7,1)))^(1/COUNT(OFFSET($B24:$B$37,0,0,H$7,1)))-1</f>
        <v>0.10180370806660921</v>
      </c>
      <c r="I24" s="14">
        <f ca="1">IF(COUNT(OFFSET($B24:$B$37,0,0,I$7,1))&lt;I$7,"",FVSCHEDULE(1,OFFSET($B24:$B$37,0,0,I$7,1)))^(1/COUNT(OFFSET($B24:$B$37,0,0,I$7,1)))-1</f>
        <v>0.13826509719863966</v>
      </c>
      <c r="J24" s="14">
        <f ca="1">IF(COUNT(OFFSET($B24:$B$37,0,0,J$7,1))&lt;J$7,"",FVSCHEDULE(1,OFFSET($B24:$B$37,0,0,J$7,1)))^(1/COUNT(OFFSET($B24:$B$37,0,0,J$7,1)))-1</f>
        <v>0.11763754527614223</v>
      </c>
      <c r="K24" s="14">
        <f ca="1">IF(COUNT(OFFSET($B24:$B$37,0,0,K$7,1))&lt;K$7,"",FVSCHEDULE(1,OFFSET($B24:$B$37,0,0,K$7,1)))^(1/COUNT(OFFSET($B24:$B$37,0,0,K$7,1)))-1</f>
        <v>0.12963623703102067</v>
      </c>
      <c r="L24" s="14">
        <f ca="1">IF(COUNT(OFFSET($B24:$B$37,0,0,L$7,1))&lt;L$7,"",FVSCHEDULE(1,OFFSET($B24:$B$37,0,0,L$7,1)))^(1/COUNT(OFFSET($B24:$B$37,0,0,L$7,1)))-1</f>
        <v>9.3648789986896075E-2</v>
      </c>
      <c r="M24" s="14">
        <f ca="1">IF(COUNT(OFFSET($B24:$B$37,0,0,M$7,1))&lt;M$7,"",FVSCHEDULE(1,OFFSET($B24:$B$37,0,0,M$7,1)))^(1/COUNT(OFFSET($B24:$B$37,0,0,M$7,1)))-1</f>
        <v>8.6126043696684418E-2</v>
      </c>
      <c r="N24" s="14">
        <f ca="1">IF(COUNT(OFFSET($B24:$B$37,0,0,N$7,1))&lt;N$7,"",FVSCHEDULE(1,OFFSET($B24:$B$37,0,0,N$7,1)))^(1/COUNT(OFFSET($B24:$B$37,0,0,N$7,1)))-1</f>
        <v>0.11709691428436431</v>
      </c>
      <c r="O24" s="14">
        <f ca="1">IF(COUNT(OFFSET($B24:$B$37,0,0,O$7,1))&lt;O$7,"",FVSCHEDULE(1,OFFSET($B24:$B$37,0,0,O$7,1)))^(1/COUNT(OFFSET($B24:$B$37,0,0,O$7,1)))-1</f>
        <v>0.11628034226267747</v>
      </c>
      <c r="P24" s="14">
        <f ca="1">IF(COUNT(OFFSET($B24:$B$37,0,0,P$7,1))&lt;P$7,"",FVSCHEDULE(1,OFFSET($B24:$B$37,0,0,P$7,1)))^(1/COUNT(OFFSET($B24:$B$37,0,0,P$7,1)))-1</f>
        <v>0.11421990114237546</v>
      </c>
      <c r="Q24" s="14"/>
      <c r="R24" s="14"/>
      <c r="S24" s="14"/>
      <c r="T24" s="14"/>
      <c r="U24" s="14"/>
      <c r="V24" s="14"/>
      <c r="W24" s="14"/>
      <c r="X24" s="14"/>
      <c r="Y24" s="14"/>
      <c r="Z24" s="14"/>
      <c r="AA24" s="14"/>
      <c r="AB24" s="14"/>
      <c r="AC24" s="14"/>
      <c r="AD24" s="14"/>
      <c r="AE24" s="14"/>
    </row>
    <row r="25" spans="1:31" x14ac:dyDescent="0.2">
      <c r="A25">
        <v>18</v>
      </c>
      <c r="B25" s="28">
        <f ca="1">'Simulace pohybu portfolia'!C19</f>
        <v>0.16259014439068062</v>
      </c>
      <c r="C25" s="14">
        <f ca="1">IF(COUNT(OFFSET($B25:$B$37,0,0,C$7,1))&lt;C$7,"",FVSCHEDULE(1,OFFSET($B25:$B$37,0,0,C$7,1)))^(1/COUNT(OFFSET($B25:$B$37,0,0,C$7,1)))-1</f>
        <v>0.16259014439068054</v>
      </c>
      <c r="D25" s="14">
        <f ca="1">IF(COUNT(OFFSET($B25:$B$37,0,0,D$7,1))&lt;D$7,"",FVSCHEDULE(1,OFFSET($B25:$B$37,0,0,D$7,1)))^(1/COUNT(OFFSET($B25:$B$37,0,0,D$7,1)))-1</f>
        <v>0.14413447601797547</v>
      </c>
      <c r="E25" s="14">
        <f ca="1">IF(COUNT(OFFSET($B25:$B$37,0,0,E$7,1))&lt;E$7,"",FVSCHEDULE(1,OFFSET($B25:$B$37,0,0,E$7,1)))^(1/COUNT(OFFSET($B25:$B$37,0,0,E$7,1)))-1</f>
        <v>0.16367774101228627</v>
      </c>
      <c r="F25" s="14">
        <f ca="1">IF(COUNT(OFFSET($B25:$B$37,0,0,F$7,1))&lt;F$7,"",FVSCHEDULE(1,OFFSET($B25:$B$37,0,0,F$7,1)))^(1/COUNT(OFFSET($B25:$B$37,0,0,F$7,1)))-1</f>
        <v>0.10925474711359207</v>
      </c>
      <c r="G25" s="14">
        <f ca="1">IF(COUNT(OFFSET($B25:$B$37,0,0,G$7,1))&lt;G$7,"",FVSCHEDULE(1,OFFSET($B25:$B$37,0,0,G$7,1)))^(1/COUNT(OFFSET($B25:$B$37,0,0,G$7,1)))-1</f>
        <v>0.11909375803312194</v>
      </c>
      <c r="H25" s="14">
        <f ca="1">IF(COUNT(OFFSET($B25:$B$37,0,0,H$7,1))&lt;H$7,"",FVSCHEDULE(1,OFFSET($B25:$B$37,0,0,H$7,1)))^(1/COUNT(OFFSET($B25:$B$37,0,0,H$7,1)))-1</f>
        <v>0.15940495988742565</v>
      </c>
      <c r="I25" s="14">
        <f ca="1">IF(COUNT(OFFSET($B25:$B$37,0,0,I$7,1))&lt;I$7,"",FVSCHEDULE(1,OFFSET($B25:$B$37,0,0,I$7,1)))^(1/COUNT(OFFSET($B25:$B$37,0,0,I$7,1)))-1</f>
        <v>0.13244314535081192</v>
      </c>
      <c r="J25" s="14">
        <f ca="1">IF(COUNT(OFFSET($B25:$B$37,0,0,J$7,1))&lt;J$7,"",FVSCHEDULE(1,OFFSET($B25:$B$37,0,0,J$7,1)))^(1/COUNT(OFFSET($B25:$B$37,0,0,J$7,1)))-1</f>
        <v>0.14424577103246072</v>
      </c>
      <c r="K25" s="14">
        <f ca="1">IF(COUNT(OFFSET($B25:$B$37,0,0,K$7,1))&lt;K$7,"",FVSCHEDULE(1,OFFSET($B25:$B$37,0,0,K$7,1)))^(1/COUNT(OFFSET($B25:$B$37,0,0,K$7,1)))-1</f>
        <v>0.10224007058528661</v>
      </c>
      <c r="L25" s="14">
        <f ca="1">IF(COUNT(OFFSET($B25:$B$37,0,0,L$7,1))&lt;L$7,"",FVSCHEDULE(1,OFFSET($B25:$B$37,0,0,L$7,1)))^(1/COUNT(OFFSET($B25:$B$37,0,0,L$7,1)))-1</f>
        <v>9.3047283439230855E-2</v>
      </c>
      <c r="M25" s="14">
        <f ca="1">IF(COUNT(OFFSET($B25:$B$37,0,0,M$7,1))&lt;M$7,"",FVSCHEDULE(1,OFFSET($B25:$B$37,0,0,M$7,1)))^(1/COUNT(OFFSET($B25:$B$37,0,0,M$7,1)))-1</f>
        <v>0.12644200711707532</v>
      </c>
      <c r="N25" s="14">
        <f ca="1">IF(COUNT(OFFSET($B25:$B$37,0,0,N$7,1))&lt;N$7,"",FVSCHEDULE(1,OFFSET($B25:$B$37,0,0,N$7,1)))^(1/COUNT(OFFSET($B25:$B$37,0,0,N$7,1)))-1</f>
        <v>0.12476889866689667</v>
      </c>
      <c r="O25" s="14">
        <f ca="1">IF(COUNT(OFFSET($B25:$B$37,0,0,O$7,1))&lt;O$7,"",FVSCHEDULE(1,OFFSET($B25:$B$37,0,0,O$7,1)))^(1/COUNT(OFFSET($B25:$B$37,0,0,O$7,1)))-1</f>
        <v>0.12187929844202205</v>
      </c>
      <c r="P25" s="14"/>
      <c r="Q25" s="14"/>
      <c r="R25" s="14"/>
      <c r="S25" s="14"/>
      <c r="T25" s="14"/>
      <c r="U25" s="14"/>
      <c r="V25" s="14"/>
      <c r="W25" s="14"/>
      <c r="X25" s="14"/>
      <c r="Y25" s="14"/>
      <c r="Z25" s="14"/>
      <c r="AA25" s="14"/>
      <c r="AB25" s="14"/>
      <c r="AC25" s="14"/>
      <c r="AD25" s="14"/>
      <c r="AE25" s="14"/>
    </row>
    <row r="26" spans="1:31" x14ac:dyDescent="0.2">
      <c r="A26">
        <v>19</v>
      </c>
      <c r="B26" s="28">
        <f ca="1">'Simulace pohybu portfolia'!C20</f>
        <v>0.12597178423442087</v>
      </c>
      <c r="C26" s="14">
        <f ca="1">IF(COUNT(OFFSET($B26:$B$37,0,0,C$7,1))&lt;C$7,"",FVSCHEDULE(1,OFFSET($B26:$B$37,0,0,C$7,1)))^(1/COUNT(OFFSET($B26:$B$37,0,0,C$7,1)))-1</f>
        <v>0.12597178423442079</v>
      </c>
      <c r="D26" s="14">
        <f ca="1">IF(COUNT(OFFSET($B26:$B$37,0,0,D$7,1))&lt;D$7,"",FVSCHEDULE(1,OFFSET($B26:$B$37,0,0,D$7,1)))^(1/COUNT(OFFSET($B26:$B$37,0,0,D$7,1)))-1</f>
        <v>0.16422192080384579</v>
      </c>
      <c r="E26" s="14">
        <f ca="1">IF(COUNT(OFFSET($B26:$B$37,0,0,E$7,1))&lt;E$7,"",FVSCHEDULE(1,OFFSET($B26:$B$37,0,0,E$7,1)))^(1/COUNT(OFFSET($B26:$B$37,0,0,E$7,1)))-1</f>
        <v>9.2025674077174324E-2</v>
      </c>
      <c r="F26" s="14">
        <f ca="1">IF(COUNT(OFFSET($B26:$B$37,0,0,F$7,1))&lt;F$7,"",FVSCHEDULE(1,OFFSET($B26:$B$37,0,0,F$7,1)))^(1/COUNT(OFFSET($B26:$B$37,0,0,F$7,1)))-1</f>
        <v>0.10847635219657814</v>
      </c>
      <c r="G26" s="14">
        <f ca="1">IF(COUNT(OFFSET($B26:$B$37,0,0,G$7,1))&lt;G$7,"",FVSCHEDULE(1,OFFSET($B26:$B$37,0,0,G$7,1)))^(1/COUNT(OFFSET($B26:$B$37,0,0,G$7,1)))-1</f>
        <v>0.15876897093871545</v>
      </c>
      <c r="H26" s="14">
        <f ca="1">IF(COUNT(OFFSET($B26:$B$37,0,0,H$7,1))&lt;H$7,"",FVSCHEDULE(1,OFFSET($B26:$B$37,0,0,H$7,1)))^(1/COUNT(OFFSET($B26:$B$37,0,0,H$7,1)))-1</f>
        <v>0.12749520192187425</v>
      </c>
      <c r="I26" s="14">
        <f ca="1">IF(COUNT(OFFSET($B26:$B$37,0,0,I$7,1))&lt;I$7,"",FVSCHEDULE(1,OFFSET($B26:$B$37,0,0,I$7,1)))^(1/COUNT(OFFSET($B26:$B$37,0,0,I$7,1)))-1</f>
        <v>0.14164888245395058</v>
      </c>
      <c r="J26" s="14">
        <f ca="1">IF(COUNT(OFFSET($B26:$B$37,0,0,J$7,1))&lt;J$7,"",FVSCHEDULE(1,OFFSET($B26:$B$37,0,0,J$7,1)))^(1/COUNT(OFFSET($B26:$B$37,0,0,J$7,1)))-1</f>
        <v>9.4920003170068101E-2</v>
      </c>
      <c r="K26" s="14">
        <f ca="1">IF(COUNT(OFFSET($B26:$B$37,0,0,K$7,1))&lt;K$7,"",FVSCHEDULE(1,OFFSET($B26:$B$37,0,0,K$7,1)))^(1/COUNT(OFFSET($B26:$B$37,0,0,K$7,1)))-1</f>
        <v>8.5581764494912171E-2</v>
      </c>
      <c r="L26" s="14">
        <f ca="1">IF(COUNT(OFFSET($B26:$B$37,0,0,L$7,1))&lt;L$7,"",FVSCHEDULE(1,OFFSET($B26:$B$37,0,0,L$7,1)))^(1/COUNT(OFFSET($B26:$B$37,0,0,L$7,1)))-1</f>
        <v>0.12288959567711855</v>
      </c>
      <c r="M26" s="14">
        <f ca="1">IF(COUNT(OFFSET($B26:$B$37,0,0,M$7,1))&lt;M$7,"",FVSCHEDULE(1,OFFSET($B26:$B$37,0,0,M$7,1)))^(1/COUNT(OFFSET($B26:$B$37,0,0,M$7,1)))-1</f>
        <v>0.12139222596692845</v>
      </c>
      <c r="N26" s="14">
        <f ca="1">IF(COUNT(OFFSET($B26:$B$37,0,0,N$7,1))&lt;N$7,"",FVSCHEDULE(1,OFFSET($B26:$B$37,0,0,N$7,1)))^(1/COUNT(OFFSET($B26:$B$37,0,0,N$7,1)))-1</f>
        <v>0.11855177766012681</v>
      </c>
      <c r="O26" s="14"/>
      <c r="P26" s="14"/>
      <c r="Q26" s="14"/>
      <c r="R26" s="14"/>
      <c r="S26" s="14"/>
      <c r="T26" s="14"/>
      <c r="U26" s="14"/>
      <c r="V26" s="14"/>
      <c r="W26" s="14"/>
      <c r="X26" s="14"/>
      <c r="Y26" s="14"/>
      <c r="Z26" s="14"/>
      <c r="AA26" s="14"/>
      <c r="AB26" s="14"/>
      <c r="AC26" s="14"/>
      <c r="AD26" s="14"/>
      <c r="AE26" s="14"/>
    </row>
    <row r="27" spans="1:31" x14ac:dyDescent="0.2">
      <c r="A27">
        <v>20</v>
      </c>
      <c r="B27" s="28">
        <f ca="1">'Simulace pohybu portfolia'!C21</f>
        <v>0.20377144423896792</v>
      </c>
      <c r="C27" s="14">
        <f ca="1">IF(COUNT(OFFSET($B27:$B$37,0,0,C$7,1))&lt;C$7,"",FVSCHEDULE(1,OFFSET($B27:$B$37,0,0,C$7,1)))^(1/COUNT(OFFSET($B27:$B$37,0,0,C$7,1)))-1</f>
        <v>0.20377144423896798</v>
      </c>
      <c r="D27" s="14">
        <f ca="1">IF(COUNT(OFFSET($B27:$B$37,0,0,D$7,1))&lt;D$7,"",FVSCHEDULE(1,OFFSET($B27:$B$37,0,0,D$7,1)))^(1/COUNT(OFFSET($B27:$B$37,0,0,D$7,1)))-1</f>
        <v>7.5438350810353105E-2</v>
      </c>
      <c r="E27" s="14">
        <f ca="1">IF(COUNT(OFFSET($B27:$B$37,0,0,E$7,1))&lt;E$7,"",FVSCHEDULE(1,OFFSET($B27:$B$37,0,0,E$7,1)))^(1/COUNT(OFFSET($B27:$B$37,0,0,E$7,1)))-1</f>
        <v>0.10270516153688125</v>
      </c>
      <c r="F27" s="14">
        <f ca="1">IF(COUNT(OFFSET($B27:$B$37,0,0,F$7,1))&lt;F$7,"",FVSCHEDULE(1,OFFSET($B27:$B$37,0,0,F$7,1)))^(1/COUNT(OFFSET($B27:$B$37,0,0,F$7,1)))-1</f>
        <v>0.16711646193786711</v>
      </c>
      <c r="G27" s="14">
        <f ca="1">IF(COUNT(OFFSET($B27:$B$37,0,0,G$7,1))&lt;G$7,"",FVSCHEDULE(1,OFFSET($B27:$B$37,0,0,G$7,1)))^(1/COUNT(OFFSET($B27:$B$37,0,0,G$7,1)))-1</f>
        <v>0.1278001327086824</v>
      </c>
      <c r="H27" s="14">
        <f ca="1">IF(COUNT(OFFSET($B27:$B$37,0,0,H$7,1))&lt;H$7,"",FVSCHEDULE(1,OFFSET($B27:$B$37,0,0,H$7,1)))^(1/COUNT(OFFSET($B27:$B$37,0,0,H$7,1)))-1</f>
        <v>0.1442828717763831</v>
      </c>
      <c r="I27" s="14">
        <f ca="1">IF(COUNT(OFFSET($B27:$B$37,0,0,I$7,1))&lt;I$7,"",FVSCHEDULE(1,OFFSET($B27:$B$37,0,0,I$7,1)))^(1/COUNT(OFFSET($B27:$B$37,0,0,I$7,1)))-1</f>
        <v>9.0554497612730156E-2</v>
      </c>
      <c r="J27" s="14">
        <f ca="1">IF(COUNT(OFFSET($B27:$B$37,0,0,J$7,1))&lt;J$7,"",FVSCHEDULE(1,OFFSET($B27:$B$37,0,0,J$7,1)))^(1/COUNT(OFFSET($B27:$B$37,0,0,J$7,1)))-1</f>
        <v>8.0635967762295868E-2</v>
      </c>
      <c r="K27" s="14">
        <f ca="1">IF(COUNT(OFFSET($B27:$B$37,0,0,K$7,1))&lt;K$7,"",FVSCHEDULE(1,OFFSET($B27:$B$37,0,0,K$7,1)))^(1/COUNT(OFFSET($B27:$B$37,0,0,K$7,1)))-1</f>
        <v>0.12254765151070712</v>
      </c>
      <c r="L27" s="14">
        <f ca="1">IF(COUNT(OFFSET($B27:$B$37,0,0,L$7,1))&lt;L$7,"",FVSCHEDULE(1,OFFSET($B27:$B$37,0,0,L$7,1)))^(1/COUNT(OFFSET($B27:$B$37,0,0,L$7,1)))-1</f>
        <v>0.12093529582273965</v>
      </c>
      <c r="M27" s="14">
        <f ca="1">IF(COUNT(OFFSET($B27:$B$37,0,0,M$7,1))&lt;M$7,"",FVSCHEDULE(1,OFFSET($B27:$B$37,0,0,M$7,1)))^(1/COUNT(OFFSET($B27:$B$37,0,0,M$7,1)))-1</f>
        <v>0.11787966110329084</v>
      </c>
      <c r="N27" s="14"/>
      <c r="O27" s="14"/>
      <c r="P27" s="14"/>
      <c r="Q27" s="14"/>
      <c r="R27" s="14"/>
      <c r="S27" s="14"/>
      <c r="T27" s="14"/>
      <c r="U27" s="14"/>
      <c r="V27" s="14"/>
      <c r="W27" s="14"/>
      <c r="X27" s="14"/>
      <c r="Y27" s="14"/>
      <c r="Z27" s="14"/>
      <c r="AA27" s="14"/>
      <c r="AB27" s="14"/>
      <c r="AC27" s="14"/>
      <c r="AD27" s="14"/>
      <c r="AE27" s="14"/>
    </row>
    <row r="28" spans="1:31" x14ac:dyDescent="0.2">
      <c r="A28">
        <v>21</v>
      </c>
      <c r="B28" s="28">
        <f ca="1">'Simulace pohybu portfolia'!C22</f>
        <v>-3.921325603060663E-2</v>
      </c>
      <c r="C28" s="14">
        <f ca="1">IF(COUNT(OFFSET($B28:$B$37,0,0,C$7,1))&lt;C$7,"",FVSCHEDULE(1,OFFSET($B28:$B$37,0,0,C$7,1)))^(1/COUNT(OFFSET($B28:$B$37,0,0,C$7,1)))-1</f>
        <v>-3.9213256030606658E-2</v>
      </c>
      <c r="D28" s="14">
        <f ca="1">IF(COUNT(OFFSET($B28:$B$37,0,0,D$7,1))&lt;D$7,"",FVSCHEDULE(1,OFFSET($B28:$B$37,0,0,D$7,1)))^(1/COUNT(OFFSET($B28:$B$37,0,0,D$7,1)))-1</f>
        <v>5.5400007011251917E-2</v>
      </c>
      <c r="E28" s="14">
        <f ca="1">IF(COUNT(OFFSET($B28:$B$37,0,0,E$7,1))&lt;E$7,"",FVSCHEDULE(1,OFFSET($B28:$B$37,0,0,E$7,1)))^(1/COUNT(OFFSET($B28:$B$37,0,0,E$7,1)))-1</f>
        <v>0.15514786752062726</v>
      </c>
      <c r="F28" s="14">
        <f ca="1">IF(COUNT(OFFSET($B28:$B$37,0,0,F$7,1))&lt;F$7,"",FVSCHEDULE(1,OFFSET($B28:$B$37,0,0,F$7,1)))^(1/COUNT(OFFSET($B28:$B$37,0,0,F$7,1)))-1</f>
        <v>0.10956862421020919</v>
      </c>
      <c r="G28" s="14">
        <f ca="1">IF(COUNT(OFFSET($B28:$B$37,0,0,G$7,1))&lt;G$7,"",FVSCHEDULE(1,OFFSET($B28:$B$37,0,0,G$7,1)))^(1/COUNT(OFFSET($B28:$B$37,0,0,G$7,1)))-1</f>
        <v>0.13274269293924545</v>
      </c>
      <c r="H28" s="14">
        <f ca="1">IF(COUNT(OFFSET($B28:$B$37,0,0,H$7,1))&lt;H$7,"",FVSCHEDULE(1,OFFSET($B28:$B$37,0,0,H$7,1)))^(1/COUNT(OFFSET($B28:$B$37,0,0,H$7,1)))-1</f>
        <v>7.2748532879095551E-2</v>
      </c>
      <c r="I28" s="14">
        <f ca="1">IF(COUNT(OFFSET($B28:$B$37,0,0,I$7,1))&lt;I$7,"",FVSCHEDULE(1,OFFSET($B28:$B$37,0,0,I$7,1)))^(1/COUNT(OFFSET($B28:$B$37,0,0,I$7,1)))-1</f>
        <v>6.4104973336474469E-2</v>
      </c>
      <c r="J28" s="14">
        <f ca="1">IF(COUNT(OFFSET($B28:$B$37,0,0,J$7,1))&lt;J$7,"",FVSCHEDULE(1,OFFSET($B28:$B$37,0,0,J$7,1)))^(1/COUNT(OFFSET($B28:$B$37,0,0,J$7,1)))-1</f>
        <v>0.11278786041869515</v>
      </c>
      <c r="K28" s="14">
        <f ca="1">IF(COUNT(OFFSET($B28:$B$37,0,0,K$7,1))&lt;K$7,"",FVSCHEDULE(1,OFFSET($B28:$B$37,0,0,K$7,1)))^(1/COUNT(OFFSET($B28:$B$37,0,0,K$7,1)))-1</f>
        <v>0.1120905653106492</v>
      </c>
      <c r="L28" s="14">
        <f ca="1">IF(COUNT(OFFSET($B28:$B$37,0,0,L$7,1))&lt;L$7,"",FVSCHEDULE(1,OFFSET($B28:$B$37,0,0,L$7,1)))^(1/COUNT(OFFSET($B28:$B$37,0,0,L$7,1)))-1</f>
        <v>0.10963502457307261</v>
      </c>
      <c r="M28" s="14"/>
      <c r="N28" s="14"/>
      <c r="O28" s="14"/>
      <c r="P28" s="14"/>
      <c r="Q28" s="14"/>
      <c r="R28" s="14"/>
      <c r="S28" s="14"/>
      <c r="T28" s="14"/>
      <c r="U28" s="14"/>
      <c r="V28" s="14"/>
      <c r="W28" s="14"/>
      <c r="X28" s="14"/>
      <c r="Y28" s="14"/>
      <c r="Z28" s="14"/>
      <c r="AA28" s="14"/>
      <c r="AB28" s="14"/>
      <c r="AC28" s="14"/>
      <c r="AD28" s="14"/>
      <c r="AE28" s="14"/>
    </row>
    <row r="29" spans="1:31" x14ac:dyDescent="0.2">
      <c r="A29">
        <v>22</v>
      </c>
      <c r="B29" s="28">
        <f ca="1">'Simulace pohybu portfolia'!C23</f>
        <v>0.15933029029679668</v>
      </c>
      <c r="C29" s="14">
        <f ca="1">IF(COUNT(OFFSET($B29:$B$37,0,0,C$7,1))&lt;C$7,"",FVSCHEDULE(1,OFFSET($B29:$B$37,0,0,C$7,1)))^(1/COUNT(OFFSET($B29:$B$37,0,0,C$7,1)))-1</f>
        <v>0.15933029029679657</v>
      </c>
      <c r="D29" s="14">
        <f ca="1">IF(COUNT(OFFSET($B29:$B$37,0,0,D$7,1))&lt;D$7,"",FVSCHEDULE(1,OFFSET($B29:$B$37,0,0,D$7,1)))^(1/COUNT(OFFSET($B29:$B$37,0,0,D$7,1)))-1</f>
        <v>0.26660987559162619</v>
      </c>
      <c r="E29" s="14">
        <f ca="1">IF(COUNT(OFFSET($B29:$B$37,0,0,E$7,1))&lt;E$7,"",FVSCHEDULE(1,OFFSET($B29:$B$37,0,0,E$7,1)))^(1/COUNT(OFFSET($B29:$B$37,0,0,E$7,1)))-1</f>
        <v>0.1641167973739488</v>
      </c>
      <c r="F29" s="14">
        <f ca="1">IF(COUNT(OFFSET($B29:$B$37,0,0,F$7,1))&lt;F$7,"",FVSCHEDULE(1,OFFSET($B29:$B$37,0,0,F$7,1)))^(1/COUNT(OFFSET($B29:$B$37,0,0,F$7,1)))-1</f>
        <v>0.18034057364425493</v>
      </c>
      <c r="G29" s="14">
        <f ca="1">IF(COUNT(OFFSET($B29:$B$37,0,0,G$7,1))&lt;G$7,"",FVSCHEDULE(1,OFFSET($B29:$B$37,0,0,G$7,1)))^(1/COUNT(OFFSET($B29:$B$37,0,0,G$7,1)))-1</f>
        <v>9.6660281498931688E-2</v>
      </c>
      <c r="H29" s="14">
        <f ca="1">IF(COUNT(OFFSET($B29:$B$37,0,0,H$7,1))&lt;H$7,"",FVSCHEDULE(1,OFFSET($B29:$B$37,0,0,H$7,1)))^(1/COUNT(OFFSET($B29:$B$37,0,0,H$7,1)))-1</f>
        <v>8.2374083028679213E-2</v>
      </c>
      <c r="I29" s="14">
        <f ca="1">IF(COUNT(OFFSET($B29:$B$37,0,0,I$7,1))&lt;I$7,"",FVSCHEDULE(1,OFFSET($B29:$B$37,0,0,I$7,1)))^(1/COUNT(OFFSET($B29:$B$37,0,0,I$7,1)))-1</f>
        <v>0.13638260158998738</v>
      </c>
      <c r="J29" s="14">
        <f ca="1">IF(COUNT(OFFSET($B29:$B$37,0,0,J$7,1))&lt;J$7,"",FVSCHEDULE(1,OFFSET($B29:$B$37,0,0,J$7,1)))^(1/COUNT(OFFSET($B29:$B$37,0,0,J$7,1)))-1</f>
        <v>0.13260715420790836</v>
      </c>
      <c r="K29" s="14">
        <f ca="1">IF(COUNT(OFFSET($B29:$B$37,0,0,K$7,1))&lt;K$7,"",FVSCHEDULE(1,OFFSET($B29:$B$37,0,0,K$7,1)))^(1/COUNT(OFFSET($B29:$B$37,0,0,K$7,1)))-1</f>
        <v>0.12753623332993969</v>
      </c>
      <c r="L29" s="14"/>
      <c r="M29" s="14"/>
      <c r="N29" s="14"/>
      <c r="O29" s="14"/>
      <c r="P29" s="14"/>
      <c r="Q29" s="14"/>
      <c r="R29" s="14"/>
      <c r="S29" s="14"/>
      <c r="T29" s="14"/>
      <c r="U29" s="14"/>
      <c r="V29" s="14"/>
      <c r="W29" s="14"/>
      <c r="X29" s="14"/>
      <c r="Y29" s="14"/>
      <c r="Z29" s="14"/>
      <c r="AA29" s="14"/>
      <c r="AB29" s="14"/>
      <c r="AC29" s="14"/>
      <c r="AD29" s="14"/>
      <c r="AE29" s="14"/>
    </row>
    <row r="30" spans="1:31" x14ac:dyDescent="0.2">
      <c r="A30">
        <v>23</v>
      </c>
      <c r="B30" s="28">
        <f ca="1">'Simulace pohybu portfolia'!C24</f>
        <v>0.38381666585759822</v>
      </c>
      <c r="C30" s="14">
        <f ca="1">IF(COUNT(OFFSET($B30:$B$37,0,0,C$7,1))&lt;C$7,"",FVSCHEDULE(1,OFFSET($B30:$B$37,0,0,C$7,1)))^(1/COUNT(OFFSET($B30:$B$37,0,0,C$7,1)))-1</f>
        <v>0.38381666585759833</v>
      </c>
      <c r="D30" s="14">
        <f ca="1">IF(COUNT(OFFSET($B30:$B$37,0,0,D$7,1))&lt;D$7,"",FVSCHEDULE(1,OFFSET($B30:$B$37,0,0,D$7,1)))^(1/COUNT(OFFSET($B30:$B$37,0,0,D$7,1)))-1</f>
        <v>0.1665174565595875</v>
      </c>
      <c r="E30" s="14">
        <f ca="1">IF(COUNT(OFFSET($B30:$B$37,0,0,E$7,1))&lt;E$7,"",FVSCHEDULE(1,OFFSET($B30:$B$37,0,0,E$7,1)))^(1/COUNT(OFFSET($B30:$B$37,0,0,E$7,1)))-1</f>
        <v>0.18742827757863245</v>
      </c>
      <c r="F30" s="14">
        <f ca="1">IF(COUNT(OFFSET($B30:$B$37,0,0,F$7,1))&lt;F$7,"",FVSCHEDULE(1,OFFSET($B30:$B$37,0,0,F$7,1)))^(1/COUNT(OFFSET($B30:$B$37,0,0,F$7,1)))-1</f>
        <v>8.1529444418257491E-2</v>
      </c>
      <c r="G30" s="14">
        <f ca="1">IF(COUNT(OFFSET($B30:$B$37,0,0,G$7,1))&lt;G$7,"",FVSCHEDULE(1,OFFSET($B30:$B$37,0,0,G$7,1)))^(1/COUNT(OFFSET($B30:$B$37,0,0,G$7,1)))-1</f>
        <v>6.7607030472348839E-2</v>
      </c>
      <c r="H30" s="14">
        <f ca="1">IF(COUNT(OFFSET($B30:$B$37,0,0,H$7,1))&lt;H$7,"",FVSCHEDULE(1,OFFSET($B30:$B$37,0,0,H$7,1)))^(1/COUNT(OFFSET($B30:$B$37,0,0,H$7,1)))-1</f>
        <v>0.13260239257445572</v>
      </c>
      <c r="I30" s="14">
        <f ca="1">IF(COUNT(OFFSET($B30:$B$37,0,0,I$7,1))&lt;I$7,"",FVSCHEDULE(1,OFFSET($B30:$B$37,0,0,I$7,1)))^(1/COUNT(OFFSET($B30:$B$37,0,0,I$7,1)))-1</f>
        <v>0.12884018229753935</v>
      </c>
      <c r="J30" s="14">
        <f ca="1">IF(COUNT(OFFSET($B30:$B$37,0,0,J$7,1))&lt;J$7,"",FVSCHEDULE(1,OFFSET($B30:$B$37,0,0,J$7,1)))^(1/COUNT(OFFSET($B30:$B$37,0,0,J$7,1)))-1</f>
        <v>0.12362378102045324</v>
      </c>
      <c r="K30" s="14"/>
      <c r="L30" s="14"/>
      <c r="M30" s="14"/>
      <c r="N30" s="14"/>
      <c r="O30" s="14"/>
      <c r="P30" s="14"/>
      <c r="Q30" s="14"/>
      <c r="R30" s="14"/>
      <c r="S30" s="14"/>
      <c r="T30" s="14"/>
      <c r="U30" s="14"/>
      <c r="V30" s="14"/>
      <c r="W30" s="14"/>
      <c r="X30" s="14"/>
      <c r="Y30" s="14"/>
      <c r="Z30" s="14"/>
      <c r="AA30" s="14"/>
      <c r="AB30" s="14"/>
      <c r="AC30" s="14"/>
      <c r="AD30" s="14"/>
      <c r="AE30" s="14"/>
    </row>
    <row r="31" spans="1:31" x14ac:dyDescent="0.2">
      <c r="A31">
        <v>24</v>
      </c>
      <c r="B31" s="28">
        <f ca="1">'Simulace pohybu portfolia'!C25</f>
        <v>-1.6659496859768041E-2</v>
      </c>
      <c r="C31" s="14">
        <f ca="1">IF(COUNT(OFFSET($B31:$B$37,0,0,C$7,1))&lt;C$7,"",FVSCHEDULE(1,OFFSET($B31:$B$37,0,0,C$7,1)))^(1/COUNT(OFFSET($B31:$B$37,0,0,C$7,1)))-1</f>
        <v>-1.6659496859768086E-2</v>
      </c>
      <c r="D31" s="14">
        <f ca="1">IF(COUNT(OFFSET($B31:$B$37,0,0,D$7,1))&lt;D$7,"",FVSCHEDULE(1,OFFSET($B31:$B$37,0,0,D$7,1)))^(1/COUNT(OFFSET($B31:$B$37,0,0,D$7,1)))-1</f>
        <v>9.9947108133900731E-2</v>
      </c>
      <c r="E31" s="14">
        <f ca="1">IF(COUNT(OFFSET($B31:$B$37,0,0,E$7,1))&lt;E$7,"",FVSCHEDULE(1,OFFSET($B31:$B$37,0,0,E$7,1)))^(1/COUNT(OFFSET($B31:$B$37,0,0,E$7,1)))-1</f>
        <v>-3.7730691013003748E-3</v>
      </c>
      <c r="F31" s="14">
        <f ca="1">IF(COUNT(OFFSET($B31:$B$37,0,0,F$7,1))&lt;F$7,"",FVSCHEDULE(1,OFFSET($B31:$B$37,0,0,F$7,1)))^(1/COUNT(OFFSET($B31:$B$37,0,0,F$7,1)))-1</f>
        <v>5.6346809006058152E-4</v>
      </c>
      <c r="G31" s="14">
        <f ca="1">IF(COUNT(OFFSET($B31:$B$37,0,0,G$7,1))&lt;G$7,"",FVSCHEDULE(1,OFFSET($B31:$B$37,0,0,G$7,1)))^(1/COUNT(OFFSET($B31:$B$37,0,0,G$7,1)))-1</f>
        <v>8.8121166256710071E-2</v>
      </c>
      <c r="H31" s="14">
        <f ca="1">IF(COUNT(OFFSET($B31:$B$37,0,0,H$7,1))&lt;H$7,"",FVSCHEDULE(1,OFFSET($B31:$B$37,0,0,H$7,1)))^(1/COUNT(OFFSET($B31:$B$37,0,0,H$7,1)))-1</f>
        <v>9.1167555063056627E-2</v>
      </c>
      <c r="I31" s="14">
        <f ca="1">IF(COUNT(OFFSET($B31:$B$37,0,0,I$7,1))&lt;I$7,"",FVSCHEDULE(1,OFFSET($B31:$B$37,0,0,I$7,1)))^(1/COUNT(OFFSET($B31:$B$37,0,0,I$7,1)))-1</f>
        <v>9.0682646034847325E-2</v>
      </c>
      <c r="J31" s="14"/>
      <c r="K31" s="14"/>
      <c r="L31" s="14"/>
      <c r="M31" s="14"/>
      <c r="N31" s="14"/>
      <c r="O31" s="14"/>
      <c r="P31" s="14"/>
      <c r="Q31" s="14"/>
      <c r="R31" s="14"/>
      <c r="S31" s="14"/>
      <c r="T31" s="14"/>
      <c r="U31" s="14"/>
      <c r="V31" s="14"/>
      <c r="W31" s="14"/>
      <c r="X31" s="14"/>
      <c r="Y31" s="14"/>
      <c r="Z31" s="14"/>
      <c r="AA31" s="14"/>
      <c r="AB31" s="14"/>
      <c r="AC31" s="14"/>
      <c r="AD31" s="14"/>
      <c r="AE31" s="14"/>
    </row>
    <row r="32" spans="1:31" x14ac:dyDescent="0.2">
      <c r="A32">
        <v>25</v>
      </c>
      <c r="B32" s="28">
        <f ca="1">'Simulace pohybu portfolia'!C26</f>
        <v>0.23038117196276264</v>
      </c>
      <c r="C32" s="14">
        <f ca="1">IF(COUNT(OFFSET($B32:$B$37,0,0,C$7,1))&lt;C$7,"",FVSCHEDULE(1,OFFSET($B32:$B$37,0,0,C$7,1)))^(1/COUNT(OFFSET($B32:$B$37,0,0,C$7,1)))-1</f>
        <v>0.23038117196276264</v>
      </c>
      <c r="D32" s="14">
        <f ca="1">IF(COUNT(OFFSET($B32:$B$37,0,0,D$7,1))&lt;D$7,"",FVSCHEDULE(1,OFFSET($B32:$B$37,0,0,D$7,1)))^(1/COUNT(OFFSET($B32:$B$37,0,0,D$7,1)))-1</f>
        <v>2.7333346502000921E-3</v>
      </c>
      <c r="E32" s="14">
        <f ca="1">IF(COUNT(OFFSET($B32:$B$37,0,0,E$7,1))&lt;E$7,"",FVSCHEDULE(1,OFFSET($B32:$B$37,0,0,E$7,1)))^(1/COUNT(OFFSET($B32:$B$37,0,0,E$7,1)))-1</f>
        <v>6.3712320404247791E-3</v>
      </c>
      <c r="F32" s="14">
        <f ca="1">IF(COUNT(OFFSET($B32:$B$37,0,0,F$7,1))&lt;F$7,"",FVSCHEDULE(1,OFFSET($B32:$B$37,0,0,F$7,1)))^(1/COUNT(OFFSET($B32:$B$37,0,0,F$7,1)))-1</f>
        <v>0.11601643672705397</v>
      </c>
      <c r="G32" s="14">
        <f ca="1">IF(COUNT(OFFSET($B32:$B$37,0,0,G$7,1))&lt;G$7,"",FVSCHEDULE(1,OFFSET($B32:$B$37,0,0,G$7,1)))^(1/COUNT(OFFSET($B32:$B$37,0,0,G$7,1)))-1</f>
        <v>0.11411224469661718</v>
      </c>
      <c r="H32" s="14">
        <f ca="1">IF(COUNT(OFFSET($B32:$B$37,0,0,H$7,1))&lt;H$7,"",FVSCHEDULE(1,OFFSET($B32:$B$37,0,0,H$7,1)))^(1/COUNT(OFFSET($B32:$B$37,0,0,H$7,1)))-1</f>
        <v>0.10967929368920237</v>
      </c>
      <c r="I32" s="14"/>
      <c r="J32" s="14"/>
      <c r="K32" s="14"/>
      <c r="L32" s="14"/>
      <c r="M32" s="14"/>
      <c r="N32" s="14"/>
      <c r="O32" s="14"/>
      <c r="P32" s="14"/>
      <c r="Q32" s="14"/>
      <c r="R32" s="14"/>
      <c r="S32" s="14"/>
      <c r="T32" s="14"/>
      <c r="U32" s="14"/>
      <c r="V32" s="14"/>
      <c r="W32" s="14"/>
      <c r="X32" s="14"/>
      <c r="Y32" s="14"/>
      <c r="Z32" s="14"/>
      <c r="AA32" s="14"/>
      <c r="AB32" s="14"/>
      <c r="AC32" s="14"/>
      <c r="AD32" s="14"/>
      <c r="AE32" s="14"/>
    </row>
    <row r="33" spans="1:31" x14ac:dyDescent="0.2">
      <c r="A33">
        <v>26</v>
      </c>
      <c r="B33" s="28">
        <f ca="1">'Simulace pohybu portfolia'!C27</f>
        <v>-0.1827945978604909</v>
      </c>
      <c r="C33" s="14">
        <f ca="1">IF(COUNT(OFFSET($B33:$B$37,0,0,C$7,1))&lt;C$7,"",FVSCHEDULE(1,OFFSET($B33:$B$37,0,0,C$7,1)))^(1/COUNT(OFFSET($B33:$B$37,0,0,C$7,1)))-1</f>
        <v>-0.1827945978604909</v>
      </c>
      <c r="D33" s="14">
        <f ca="1">IF(COUNT(OFFSET($B33:$B$37,0,0,D$7,1))&lt;D$7,"",FVSCHEDULE(1,OFFSET($B33:$B$37,0,0,D$7,1)))^(1/COUNT(OFFSET($B33:$B$37,0,0,D$7,1)))-1</f>
        <v>-8.9840551174449002E-2</v>
      </c>
      <c r="E33" s="14">
        <f ca="1">IF(COUNT(OFFSET($B33:$B$37,0,0,E$7,1))&lt;E$7,"",FVSCHEDULE(1,OFFSET($B33:$B$37,0,0,E$7,1)))^(1/COUNT(OFFSET($B33:$B$37,0,0,E$7,1)))-1</f>
        <v>8.0307925865807928E-2</v>
      </c>
      <c r="F33" s="14">
        <f ca="1">IF(COUNT(OFFSET($B33:$B$37,0,0,F$7,1))&lt;F$7,"",FVSCHEDULE(1,OFFSET($B33:$B$37,0,0,F$7,1)))^(1/COUNT(OFFSET($B33:$B$37,0,0,F$7,1)))-1</f>
        <v>8.6804092315784231E-2</v>
      </c>
      <c r="G33" s="14">
        <f ca="1">IF(COUNT(OFFSET($B33:$B$37,0,0,G$7,1))&lt;G$7,"",FVSCHEDULE(1,OFFSET($B33:$B$37,0,0,G$7,1)))^(1/COUNT(OFFSET($B33:$B$37,0,0,G$7,1)))-1</f>
        <v>8.6998746877216648E-2</v>
      </c>
      <c r="H33" s="14"/>
      <c r="I33" s="14"/>
      <c r="J33" s="14"/>
      <c r="K33" s="14"/>
      <c r="L33" s="14"/>
      <c r="M33" s="14"/>
      <c r="N33" s="14"/>
      <c r="O33" s="14"/>
      <c r="P33" s="14"/>
      <c r="Q33" s="14"/>
      <c r="R33" s="14"/>
      <c r="S33" s="14"/>
      <c r="T33" s="14"/>
      <c r="U33" s="14"/>
      <c r="V33" s="14"/>
      <c r="W33" s="14"/>
      <c r="X33" s="14"/>
      <c r="Y33" s="14"/>
      <c r="Z33" s="14"/>
      <c r="AA33" s="14"/>
      <c r="AB33" s="14"/>
      <c r="AC33" s="14"/>
      <c r="AD33" s="14"/>
      <c r="AE33" s="14"/>
    </row>
    <row r="34" spans="1:31" x14ac:dyDescent="0.2">
      <c r="A34">
        <v>27</v>
      </c>
      <c r="B34" s="28">
        <f ca="1">'Simulace pohybu portfolia'!C28</f>
        <v>1.3686669370563342E-2</v>
      </c>
      <c r="C34" s="14">
        <f ca="1">IF(COUNT(OFFSET($B34:$B$37,0,0,C$7,1))&lt;C$7,"",FVSCHEDULE(1,OFFSET($B34:$B$37,0,0,C$7,1)))^(1/COUNT(OFFSET($B34:$B$37,0,0,C$7,1)))-1</f>
        <v>1.3686669370563287E-2</v>
      </c>
      <c r="D34" s="14">
        <f ca="1">IF(COUNT(OFFSET($B34:$B$37,0,0,D$7,1))&lt;D$7,"",FVSCHEDULE(1,OFFSET($B34:$B$37,0,0,D$7,1)))^(1/COUNT(OFFSET($B34:$B$37,0,0,D$7,1)))-1</f>
        <v>0.24209761858514067</v>
      </c>
      <c r="E34" s="14">
        <f ca="1">IF(COUNT(OFFSET($B34:$B$37,0,0,E$7,1))&lt;E$7,"",FVSCHEDULE(1,OFFSET($B34:$B$37,0,0,E$7,1)))^(1/COUNT(OFFSET($B34:$B$37,0,0,E$7,1)))-1</f>
        <v>0.19515603954633343</v>
      </c>
      <c r="F34" s="14">
        <f ca="1">IF(COUNT(OFFSET($B34:$B$37,0,0,F$7,1))&lt;F$7,"",FVSCHEDULE(1,OFFSET($B34:$B$37,0,0,F$7,1)))^(1/COUNT(OFFSET($B34:$B$37,0,0,F$7,1)))-1</f>
        <v>0.1673564763221036</v>
      </c>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row>
    <row r="35" spans="1:31" x14ac:dyDescent="0.2">
      <c r="A35">
        <v>28</v>
      </c>
      <c r="B35" s="28">
        <f ca="1">'Simulace pohybu portfolia'!C29</f>
        <v>0.52197571568428003</v>
      </c>
      <c r="C35" s="14">
        <f ca="1">IF(COUNT(OFFSET($B35:$B$37,0,0,C$7,1))&lt;C$7,"",FVSCHEDULE(1,OFFSET($B35:$B$37,0,0,C$7,1)))^(1/COUNT(OFFSET($B35:$B$37,0,0,C$7,1)))-1</f>
        <v>0.52197571568428014</v>
      </c>
      <c r="D35" s="14">
        <f ca="1">IF(COUNT(OFFSET($B35:$B$37,0,0,D$7,1))&lt;D$7,"",FVSCHEDULE(1,OFFSET($B35:$B$37,0,0,D$7,1)))^(1/COUNT(OFFSET($B35:$B$37,0,0,D$7,1)))-1</f>
        <v>0.29773210243376114</v>
      </c>
      <c r="E35" s="14">
        <f ca="1">IF(COUNT(OFFSET($B35:$B$37,0,0,E$7,1))&lt;E$7,"",FVSCHEDULE(1,OFFSET($B35:$B$37,0,0,E$7,1)))^(1/COUNT(OFFSET($B35:$B$37,0,0,E$7,1)))-1</f>
        <v>0.2235923440954477</v>
      </c>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row>
    <row r="36" spans="1:31" x14ac:dyDescent="0.2">
      <c r="A36">
        <v>29</v>
      </c>
      <c r="B36" s="28">
        <f ca="1">'Simulace pohybu portfolia'!C30</f>
        <v>0.10652791127483593</v>
      </c>
      <c r="C36" s="14">
        <f ca="1">IF(COUNT(OFFSET($B36:$B$37,0,0,C$7,1))&lt;C$7,"",FVSCHEDULE(1,OFFSET($B36:$B$37,0,0,C$7,1)))^(1/COUNT(OFFSET($B36:$B$37,0,0,C$7,1)))-1</f>
        <v>0.10652791127483585</v>
      </c>
      <c r="D36" s="14">
        <f ca="1">IF(COUNT(OFFSET($B36:$B$37,0,0,D$7,1))&lt;D$7,"",FVSCHEDULE(1,OFFSET($B36:$B$37,0,0,D$7,1)))^(1/COUNT(OFFSET($B36:$B$37,0,0,D$7,1)))-1</f>
        <v>9.7112757017776552E-2</v>
      </c>
    </row>
    <row r="37" spans="1:31" x14ac:dyDescent="0.2">
      <c r="A37">
        <v>30</v>
      </c>
      <c r="B37" s="28">
        <f ca="1">'Simulace pohybu portfolia'!C31</f>
        <v>8.7777713825951939E-2</v>
      </c>
      <c r="C37" s="14">
        <f ca="1">IF(COUNT(OFFSET($B37:$B$37,0,0,C$7,1))&lt;C$7,"",FVSCHEDULE(1,OFFSET($B37:$B$37,0,0,C$7,1)))^(1/COUNT(OFFSET($B37:$B$37,0,0,C$7,1)))-1</f>
        <v>8.7777713825951897E-2</v>
      </c>
    </row>
    <row r="38" spans="1:31" x14ac:dyDescent="0.2">
      <c r="B38" s="53"/>
      <c r="C38" s="14"/>
    </row>
    <row r="39" spans="1:31" x14ac:dyDescent="0.2">
      <c r="C39" s="14"/>
    </row>
    <row r="40" spans="1:31" x14ac:dyDescent="0.2">
      <c r="C40" s="14"/>
    </row>
    <row r="41" spans="1:31" x14ac:dyDescent="0.2">
      <c r="C41" s="14"/>
    </row>
    <row r="42" spans="1:31" x14ac:dyDescent="0.2">
      <c r="C42" s="14"/>
    </row>
    <row r="43" spans="1:31" x14ac:dyDescent="0.2">
      <c r="C43" s="14"/>
    </row>
    <row r="44" spans="1:31" x14ac:dyDescent="0.2">
      <c r="C44" s="14"/>
    </row>
    <row r="45" spans="1:31" x14ac:dyDescent="0.2">
      <c r="C45" s="14"/>
    </row>
  </sheetData>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91960-5CE2-420A-9149-2212F4F970CC}">
  <dimension ref="A1:AF37"/>
  <sheetViews>
    <sheetView zoomScale="65" zoomScaleNormal="65" workbookViewId="0">
      <selection activeCell="AE27" sqref="AE27"/>
    </sheetView>
  </sheetViews>
  <sheetFormatPr baseColWidth="10" defaultColWidth="8.83203125" defaultRowHeight="15" x14ac:dyDescent="0.2"/>
  <cols>
    <col min="2" max="2" width="9.1640625" style="19"/>
  </cols>
  <sheetData>
    <row r="1" spans="1:32" x14ac:dyDescent="0.2">
      <c r="C1">
        <v>1</v>
      </c>
      <c r="D1">
        <v>2</v>
      </c>
      <c r="E1">
        <v>3</v>
      </c>
      <c r="F1">
        <v>4</v>
      </c>
      <c r="G1">
        <v>5</v>
      </c>
      <c r="H1">
        <v>6</v>
      </c>
      <c r="I1">
        <v>7</v>
      </c>
      <c r="J1">
        <v>8</v>
      </c>
      <c r="K1">
        <v>9</v>
      </c>
      <c r="L1">
        <v>10</v>
      </c>
      <c r="M1">
        <v>11</v>
      </c>
      <c r="N1">
        <v>12</v>
      </c>
      <c r="O1">
        <v>13</v>
      </c>
      <c r="P1">
        <v>14</v>
      </c>
      <c r="Q1">
        <v>15</v>
      </c>
      <c r="R1">
        <v>16</v>
      </c>
      <c r="S1">
        <v>17</v>
      </c>
      <c r="T1">
        <v>18</v>
      </c>
      <c r="U1">
        <v>19</v>
      </c>
      <c r="V1">
        <v>20</v>
      </c>
      <c r="W1">
        <v>21</v>
      </c>
      <c r="X1">
        <v>22</v>
      </c>
      <c r="Y1">
        <v>23</v>
      </c>
      <c r="Z1">
        <v>24</v>
      </c>
      <c r="AA1">
        <v>25</v>
      </c>
      <c r="AB1">
        <v>26</v>
      </c>
      <c r="AC1">
        <v>27</v>
      </c>
      <c r="AD1">
        <v>28</v>
      </c>
      <c r="AE1">
        <v>29</v>
      </c>
      <c r="AF1">
        <v>30</v>
      </c>
    </row>
    <row r="2" spans="1:32" x14ac:dyDescent="0.2">
      <c r="B2" s="19" t="s">
        <v>43</v>
      </c>
      <c r="C2" s="14">
        <f ca="1">MIN(C8:C82)</f>
        <v>-0.12119765450188813</v>
      </c>
      <c r="D2" s="14">
        <f t="shared" ref="D2:AF2" ca="1" si="0">MIN(D8:D82)</f>
        <v>-4.9764412754077392E-2</v>
      </c>
      <c r="E2" s="14">
        <f t="shared" ca="1" si="0"/>
        <v>1.1744063988920139E-2</v>
      </c>
      <c r="F2" s="14">
        <f t="shared" ca="1" si="0"/>
        <v>1.5654138519243022E-2</v>
      </c>
      <c r="G2" s="14">
        <f t="shared" ca="1" si="0"/>
        <v>4.2272776071119678E-2</v>
      </c>
      <c r="H2" s="14">
        <f t="shared" ca="1" si="0"/>
        <v>6.676545472853368E-2</v>
      </c>
      <c r="I2" s="14">
        <f t="shared" ca="1" si="0"/>
        <v>6.1061897347905347E-2</v>
      </c>
      <c r="J2" s="14">
        <f t="shared" ca="1" si="0"/>
        <v>7.0841995884462383E-2</v>
      </c>
      <c r="K2" s="14">
        <f t="shared" ca="1" si="0"/>
        <v>7.3378206776214538E-2</v>
      </c>
      <c r="L2" s="14">
        <f t="shared" ca="1" si="0"/>
        <v>7.32212465215345E-2</v>
      </c>
      <c r="M2" s="14">
        <f t="shared" ca="1" si="0"/>
        <v>7.376420619546864E-2</v>
      </c>
      <c r="N2" s="14">
        <f t="shared" ca="1" si="0"/>
        <v>7.5014313108686892E-2</v>
      </c>
      <c r="O2" s="14">
        <f t="shared" ca="1" si="0"/>
        <v>7.8230711304579925E-2</v>
      </c>
      <c r="P2" s="14">
        <f t="shared" ca="1" si="0"/>
        <v>7.677171340339628E-2</v>
      </c>
      <c r="Q2" s="14">
        <f t="shared" ca="1" si="0"/>
        <v>7.5711017017580762E-2</v>
      </c>
      <c r="R2" s="14">
        <f t="shared" ca="1" si="0"/>
        <v>8.1299517518644615E-2</v>
      </c>
      <c r="S2" s="14">
        <f t="shared" ca="1" si="0"/>
        <v>7.7868107023991051E-2</v>
      </c>
      <c r="T2" s="14">
        <f t="shared" ca="1" si="0"/>
        <v>7.9955717799357284E-2</v>
      </c>
      <c r="U2" s="14">
        <f t="shared" ca="1" si="0"/>
        <v>7.7127927745827662E-2</v>
      </c>
      <c r="V2" s="14">
        <f t="shared" ca="1" si="0"/>
        <v>7.9133046757279057E-2</v>
      </c>
      <c r="W2" s="14">
        <f t="shared" ca="1" si="0"/>
        <v>7.9310585344467555E-2</v>
      </c>
      <c r="X2" s="14">
        <f t="shared" ca="1" si="0"/>
        <v>8.1327168383013904E-2</v>
      </c>
      <c r="Y2" s="14">
        <f t="shared" ca="1" si="0"/>
        <v>8.4631705028214155E-2</v>
      </c>
      <c r="Z2" s="14">
        <f t="shared" ca="1" si="0"/>
        <v>8.2187899444465362E-2</v>
      </c>
      <c r="AA2" s="14">
        <f t="shared" ca="1" si="0"/>
        <v>8.2471755931363244E-2</v>
      </c>
      <c r="AB2" s="14">
        <f t="shared" ca="1" si="0"/>
        <v>8.0245883344091995E-2</v>
      </c>
      <c r="AC2" s="14">
        <f t="shared" ca="1" si="0"/>
        <v>7.8243920895235242E-2</v>
      </c>
      <c r="AD2" s="14">
        <f t="shared" ca="1" si="0"/>
        <v>8.7877422042543563E-2</v>
      </c>
      <c r="AE2" s="14">
        <f t="shared" ca="1" si="0"/>
        <v>8.788331445932962E-2</v>
      </c>
      <c r="AF2" s="14">
        <f t="shared" ca="1" si="0"/>
        <v>8.7797555785515957E-2</v>
      </c>
    </row>
    <row r="3" spans="1:32" x14ac:dyDescent="0.2">
      <c r="B3" s="19" t="s">
        <v>44</v>
      </c>
      <c r="C3" s="14">
        <f ca="1">MAX(C8:C1048576)</f>
        <v>0.38318249049335162</v>
      </c>
      <c r="D3" s="14">
        <f t="shared" ref="D3:AF3" ca="1" si="1">MAX(D8:D1048576)</f>
        <v>0.22677193407750962</v>
      </c>
      <c r="E3" s="14">
        <f t="shared" ca="1" si="1"/>
        <v>0.17768087371440111</v>
      </c>
      <c r="F3" s="14">
        <f t="shared" ca="1" si="1"/>
        <v>0.14262951129734036</v>
      </c>
      <c r="G3" s="14">
        <f t="shared" ca="1" si="1"/>
        <v>0.12191077250166105</v>
      </c>
      <c r="H3" s="14">
        <f t="shared" ca="1" si="1"/>
        <v>0.12320775211416057</v>
      </c>
      <c r="I3" s="14">
        <f t="shared" ca="1" si="1"/>
        <v>0.11398808179919762</v>
      </c>
      <c r="J3" s="14">
        <f t="shared" ca="1" si="1"/>
        <v>0.11367935159095865</v>
      </c>
      <c r="K3" s="14">
        <f t="shared" ca="1" si="1"/>
        <v>0.1096417760339794</v>
      </c>
      <c r="L3" s="14">
        <f t="shared" ca="1" si="1"/>
        <v>0.10436441773372196</v>
      </c>
      <c r="M3" s="14">
        <f t="shared" ca="1" si="1"/>
        <v>0.10522691479151192</v>
      </c>
      <c r="N3" s="14">
        <f t="shared" ca="1" si="1"/>
        <v>0.10415869768523556</v>
      </c>
      <c r="O3" s="14">
        <f t="shared" ca="1" si="1"/>
        <v>0.10221917482123666</v>
      </c>
      <c r="P3" s="14">
        <f t="shared" ca="1" si="1"/>
        <v>0.10148473536406888</v>
      </c>
      <c r="Q3" s="14">
        <f t="shared" ca="1" si="1"/>
        <v>9.9985481180572267E-2</v>
      </c>
      <c r="R3" s="14">
        <f t="shared" ca="1" si="1"/>
        <v>9.7941237820774685E-2</v>
      </c>
      <c r="S3" s="14">
        <f t="shared" ca="1" si="1"/>
        <v>9.7108198263602619E-2</v>
      </c>
      <c r="T3" s="14">
        <f t="shared" ca="1" si="1"/>
        <v>0.10301551074359838</v>
      </c>
      <c r="U3" s="14">
        <f t="shared" ca="1" si="1"/>
        <v>0.10008121105115131</v>
      </c>
      <c r="V3" s="14">
        <f t="shared" ca="1" si="1"/>
        <v>0.10125906674549512</v>
      </c>
      <c r="W3" s="14">
        <f t="shared" ca="1" si="1"/>
        <v>9.8691491185918911E-2</v>
      </c>
      <c r="X3" s="14">
        <f t="shared" ca="1" si="1"/>
        <v>9.5118040396039438E-2</v>
      </c>
      <c r="Y3" s="14">
        <f t="shared" ca="1" si="1"/>
        <v>9.8052564713163815E-2</v>
      </c>
      <c r="Z3" s="14">
        <f t="shared" ca="1" si="1"/>
        <v>9.7633890292343262E-2</v>
      </c>
      <c r="AA3" s="14">
        <f t="shared" ca="1" si="1"/>
        <v>9.7138399585759094E-2</v>
      </c>
      <c r="AB3" s="14">
        <f t="shared" ca="1" si="1"/>
        <v>9.5229788436846485E-2</v>
      </c>
      <c r="AC3" s="14">
        <f t="shared" ca="1" si="1"/>
        <v>9.255245265098444E-2</v>
      </c>
      <c r="AD3" s="14">
        <f t="shared" ca="1" si="1"/>
        <v>9.2293088871758133E-2</v>
      </c>
      <c r="AE3" s="14">
        <f t="shared" ca="1" si="1"/>
        <v>9.1978346423853052E-2</v>
      </c>
      <c r="AF3" s="14">
        <f t="shared" ca="1" si="1"/>
        <v>8.7797555785515957E-2</v>
      </c>
    </row>
    <row r="7" spans="1:32" x14ac:dyDescent="0.2">
      <c r="B7" s="19" t="s">
        <v>5</v>
      </c>
      <c r="C7">
        <v>1</v>
      </c>
      <c r="D7">
        <v>2</v>
      </c>
      <c r="E7">
        <v>3</v>
      </c>
      <c r="F7">
        <v>4</v>
      </c>
      <c r="G7">
        <v>5</v>
      </c>
      <c r="H7">
        <v>6</v>
      </c>
      <c r="I7">
        <v>7</v>
      </c>
      <c r="J7">
        <v>8</v>
      </c>
      <c r="K7">
        <v>9</v>
      </c>
      <c r="L7">
        <v>10</v>
      </c>
      <c r="M7">
        <v>11</v>
      </c>
      <c r="N7">
        <v>12</v>
      </c>
      <c r="O7">
        <v>13</v>
      </c>
      <c r="P7">
        <v>14</v>
      </c>
      <c r="Q7">
        <v>15</v>
      </c>
      <c r="R7">
        <v>16</v>
      </c>
      <c r="S7">
        <v>17</v>
      </c>
      <c r="T7">
        <v>18</v>
      </c>
      <c r="U7">
        <v>19</v>
      </c>
      <c r="V7">
        <v>20</v>
      </c>
      <c r="W7">
        <v>21</v>
      </c>
      <c r="X7">
        <v>22</v>
      </c>
      <c r="Y7">
        <v>23</v>
      </c>
      <c r="Z7">
        <v>24</v>
      </c>
      <c r="AA7">
        <v>25</v>
      </c>
      <c r="AB7">
        <v>26</v>
      </c>
      <c r="AC7">
        <v>27</v>
      </c>
      <c r="AD7">
        <v>28</v>
      </c>
      <c r="AE7">
        <v>29</v>
      </c>
      <c r="AF7">
        <v>30</v>
      </c>
    </row>
    <row r="8" spans="1:32" x14ac:dyDescent="0.2">
      <c r="A8">
        <v>1</v>
      </c>
      <c r="B8" s="28">
        <f ca="1">'Simulace pohybu portfolia'!D2</f>
        <v>-2.6724951013368105E-2</v>
      </c>
      <c r="C8" s="14">
        <f ca="1">IF(COUNT(OFFSET($B8:$B$37,0,0,C$7,1))&lt;C$7,"",FVSCHEDULE(1,OFFSET($B8:$B$37,0,0,C$7,1)))^(1/COUNT(OFFSET($B8:$B$37,0,0,C$7,1)))-1</f>
        <v>-2.6724951013368137E-2</v>
      </c>
      <c r="D8" s="14">
        <f ca="1">IF(COUNT(OFFSET($B8:$B$37,0,0,D$7,1))&lt;D$7,"",FVSCHEDULE(1,OFFSET($B8:$B$37,0,0,D$7,1)))^(1/COUNT(OFFSET($B8:$B$37,0,0,D$7,1)))-1</f>
        <v>2.6768598936819599E-2</v>
      </c>
      <c r="E8" s="14">
        <f ca="1">IF(COUNT(OFFSET($B8:$B$37,0,0,E$7,1))&lt;E$7,"",FVSCHEDULE(1,OFFSET($B8:$B$37,0,0,E$7,1)))^(1/COUNT(OFFSET($B8:$B$37,0,0,E$7,1)))-1</f>
        <v>4.7205166841222779E-2</v>
      </c>
      <c r="F8" s="14">
        <f ca="1">IF(COUNT(OFFSET($B8:$B$37,0,0,F$7,1))&lt;F$7,"",FVSCHEDULE(1,OFFSET($B8:$B$37,0,0,F$7,1)))^(1/COUNT(OFFSET($B8:$B$37,0,0,F$7,1)))-1</f>
        <v>4.0702222184466619E-2</v>
      </c>
      <c r="G8" s="14">
        <f ca="1">IF(COUNT(OFFSET($B8:$B$37,0,0,G$7,1))&lt;G$7,"",FVSCHEDULE(1,OFFSET($B8:$B$37,0,0,G$7,1)))^(1/COUNT(OFFSET($B8:$B$37,0,0,G$7,1)))-1</f>
        <v>4.2272776071119678E-2</v>
      </c>
      <c r="H8" s="14">
        <f ca="1">IF(COUNT(OFFSET($B8:$B$37,0,0,H$7,1))&lt;H$7,"",FVSCHEDULE(1,OFFSET($B8:$B$37,0,0,H$7,1)))^(1/COUNT(OFFSET($B8:$B$37,0,0,H$7,1)))-1</f>
        <v>7.4217330118693248E-2</v>
      </c>
      <c r="I8" s="14">
        <f ca="1">IF(COUNT(OFFSET($B8:$B$37,0,0,I$7,1))&lt;I$7,"",FVSCHEDULE(1,OFFSET($B8:$B$37,0,0,I$7,1)))^(1/COUNT(OFFSET($B8:$B$37,0,0,I$7,1)))-1</f>
        <v>7.5707595863050425E-2</v>
      </c>
      <c r="J8" s="14">
        <f ca="1">IF(COUNT(OFFSET($B8:$B$37,0,0,J$7,1))&lt;J$7,"",FVSCHEDULE(1,OFFSET($B8:$B$37,0,0,J$7,1)))^(1/COUNT(OFFSET($B8:$B$37,0,0,J$7,1)))-1</f>
        <v>8.0899040902033592E-2</v>
      </c>
      <c r="K8" s="14">
        <f ca="1">IF(COUNT(OFFSET($B8:$B$37,0,0,K$7,1))&lt;K$7,"",FVSCHEDULE(1,OFFSET($B8:$B$37,0,0,K$7,1)))^(1/COUNT(OFFSET($B8:$B$37,0,0,K$7,1)))-1</f>
        <v>7.3833176288921942E-2</v>
      </c>
      <c r="L8" s="14">
        <f ca="1">IF(COUNT(OFFSET($B8:$B$37,0,0,L$7,1))&lt;L$7,"",FVSCHEDULE(1,OFFSET($B8:$B$37,0,0,L$7,1)))^(1/COUNT(OFFSET($B8:$B$37,0,0,L$7,1)))-1</f>
        <v>7.32212465215345E-2</v>
      </c>
      <c r="M8" s="14">
        <f ca="1">IF(COUNT(OFFSET($B8:$B$37,0,0,M$7,1))&lt;M$7,"",FVSCHEDULE(1,OFFSET($B8:$B$37,0,0,M$7,1)))^(1/COUNT(OFFSET($B8:$B$37,0,0,M$7,1)))-1</f>
        <v>7.376420619546864E-2</v>
      </c>
      <c r="N8" s="14">
        <f ca="1">IF(COUNT(OFFSET($B8:$B$37,0,0,N$7,1))&lt;N$7,"",FVSCHEDULE(1,OFFSET($B8:$B$37,0,0,N$7,1)))^(1/COUNT(OFFSET($B8:$B$37,0,0,N$7,1)))-1</f>
        <v>8.1418439342720639E-2</v>
      </c>
      <c r="O8" s="14">
        <f ca="1">IF(COUNT(OFFSET($B8:$B$37,0,0,O$7,1))&lt;O$7,"",FVSCHEDULE(1,OFFSET($B8:$B$37,0,0,O$7,1)))^(1/COUNT(OFFSET($B8:$B$37,0,0,O$7,1)))-1</f>
        <v>7.8230711304579925E-2</v>
      </c>
      <c r="P8" s="14">
        <f ca="1">IF(COUNT(OFFSET($B8:$B$37,0,0,P$7,1))&lt;P$7,"",FVSCHEDULE(1,OFFSET($B8:$B$37,0,0,P$7,1)))^(1/COUNT(OFFSET($B8:$B$37,0,0,P$7,1)))-1</f>
        <v>7.677171340339628E-2</v>
      </c>
      <c r="Q8" s="14">
        <f ca="1">IF(COUNT(OFFSET($B8:$B$37,0,0,Q$7,1))&lt;Q$7,"",FVSCHEDULE(1,OFFSET($B8:$B$37,0,0,Q$7,1)))^(1/COUNT(OFFSET($B8:$B$37,0,0,Q$7,1)))-1</f>
        <v>8.0834591553435642E-2</v>
      </c>
      <c r="R8" s="14">
        <f ca="1">IF(COUNT(OFFSET($B8:$B$37,0,0,R$7,1))&lt;R$7,"",FVSCHEDULE(1,OFFSET($B8:$B$37,0,0,R$7,1)))^(1/COUNT(OFFSET($B8:$B$37,0,0,R$7,1)))-1</f>
        <v>8.1299517518644615E-2</v>
      </c>
      <c r="S8" s="14">
        <f ca="1">IF(COUNT(OFFSET($B8:$B$37,0,0,S$7,1))&lt;S$7,"",FVSCHEDULE(1,OFFSET($B8:$B$37,0,0,S$7,1)))^(1/COUNT(OFFSET($B8:$B$37,0,0,S$7,1)))-1</f>
        <v>7.7868107023991051E-2</v>
      </c>
      <c r="T8" s="14">
        <f ca="1">IF(COUNT(OFFSET($B8:$B$37,0,0,T$7,1))&lt;T$7,"",FVSCHEDULE(1,OFFSET($B8:$B$37,0,0,T$7,1)))^(1/COUNT(OFFSET($B8:$B$37,0,0,T$7,1)))-1</f>
        <v>8.0685042976273769E-2</v>
      </c>
      <c r="U8" s="14">
        <f ca="1">IF(COUNT(OFFSET($B8:$B$37,0,0,U$7,1))&lt;U$7,"",FVSCHEDULE(1,OFFSET($B8:$B$37,0,0,U$7,1)))^(1/COUNT(OFFSET($B8:$B$37,0,0,U$7,1)))-1</f>
        <v>8.1375807200074535E-2</v>
      </c>
      <c r="V8" s="14">
        <f ca="1">IF(COUNT(OFFSET($B8:$B$37,0,0,V$7,1))&lt;V$7,"",FVSCHEDULE(1,OFFSET($B8:$B$37,0,0,V$7,1)))^(1/COUNT(OFFSET($B8:$B$37,0,0,V$7,1)))-1</f>
        <v>8.4323132474273255E-2</v>
      </c>
      <c r="W8" s="14">
        <f ca="1">IF(COUNT(OFFSET($B8:$B$37,0,0,W$7,1))&lt;W$7,"",FVSCHEDULE(1,OFFSET($B8:$B$37,0,0,W$7,1)))^(1/COUNT(OFFSET($B8:$B$37,0,0,W$7,1)))-1</f>
        <v>7.9310585344467555E-2</v>
      </c>
      <c r="X8" s="14">
        <f ca="1">IF(COUNT(OFFSET($B8:$B$37,0,0,X$7,1))&lt;X$7,"",FVSCHEDULE(1,OFFSET($B8:$B$37,0,0,X$7,1)))^(1/COUNT(OFFSET($B8:$B$37,0,0,X$7,1)))-1</f>
        <v>8.1327168383013904E-2</v>
      </c>
      <c r="Y8" s="14">
        <f ca="1">IF(COUNT(OFFSET($B8:$B$37,0,0,Y$7,1))&lt;Y$7,"",FVSCHEDULE(1,OFFSET($B8:$B$37,0,0,Y$7,1)))^(1/COUNT(OFFSET($B8:$B$37,0,0,Y$7,1)))-1</f>
        <v>8.9516331364348334E-2</v>
      </c>
      <c r="Z8" s="14">
        <f ca="1">IF(COUNT(OFFSET($B8:$B$37,0,0,Z$7,1))&lt;Z$7,"",FVSCHEDULE(1,OFFSET($B8:$B$37,0,0,Z$7,1)))^(1/COUNT(OFFSET($B8:$B$37,0,0,Z$7,1)))-1</f>
        <v>8.5673697289490702E-2</v>
      </c>
      <c r="AA8" s="14">
        <f ca="1">IF(COUNT(OFFSET($B8:$B$37,0,0,AA$7,1))&lt;AA$7,"",FVSCHEDULE(1,OFFSET($B8:$B$37,0,0,AA$7,1)))^(1/COUNT(OFFSET($B8:$B$37,0,0,AA$7,1)))-1</f>
        <v>8.9200611420646281E-2</v>
      </c>
      <c r="AB8" s="14">
        <f ca="1">IF(COUNT(OFFSET($B8:$B$37,0,0,AB$7,1))&lt;AB$7,"",FVSCHEDULE(1,OFFSET($B8:$B$37,0,0,AB$7,1)))^(1/COUNT(OFFSET($B8:$B$37,0,0,AB$7,1)))-1</f>
        <v>8.0245883344091995E-2</v>
      </c>
      <c r="AC8" s="14">
        <f ca="1">IF(COUNT(OFFSET($B8:$B$37,0,0,AC$7,1))&lt;AC$7,"",FVSCHEDULE(1,OFFSET($B8:$B$37,0,0,AC$7,1)))^(1/COUNT(OFFSET($B8:$B$37,0,0,AC$7,1)))-1</f>
        <v>7.8243920895235242E-2</v>
      </c>
      <c r="AD8" s="14">
        <f ca="1">IF(COUNT(OFFSET($B8:$B$37,0,0,AD$7,1))&lt;AD$7,"",FVSCHEDULE(1,OFFSET($B8:$B$37,0,0,AD$7,1)))^(1/COUNT(OFFSET($B8:$B$37,0,0,AD$7,1)))-1</f>
        <v>8.7877422042543563E-2</v>
      </c>
      <c r="AE8" s="14">
        <f ca="1">IF(COUNT(OFFSET($B8:$B$37,0,0,AE$7,1))&lt;AE$7,"",FVSCHEDULE(1,OFFSET($B8:$B$37,0,0,AE$7,1)))^(1/COUNT(OFFSET($B8:$B$37,0,0,AE$7,1)))-1</f>
        <v>8.788331445932962E-2</v>
      </c>
      <c r="AF8" s="14">
        <f ca="1">IF(COUNT(OFFSET($B8:$B$37,0,0,AF$7,1))&lt;AF$7,"",FVSCHEDULE(1,OFFSET($B8:$B$37,0,0,AF$7,1)))^(1/COUNT(OFFSET($B8:$B$37,0,0,AF$7,1)))-1</f>
        <v>8.7797555785515957E-2</v>
      </c>
    </row>
    <row r="9" spans="1:32" x14ac:dyDescent="0.2">
      <c r="A9">
        <v>2</v>
      </c>
      <c r="B9" s="28">
        <f ca="1">'Simulace pohybu portfolia'!D3</f>
        <v>8.3202283733012555E-2</v>
      </c>
      <c r="C9" s="14">
        <f ca="1">IF(COUNT(OFFSET($B9:$B$37,0,0,C$7,1))&lt;C$7,"",FVSCHEDULE(1,OFFSET($B9:$B$37,0,0,C$7,1)))^(1/COUNT(OFFSET($B9:$B$37,0,0,C$7,1)))-1</f>
        <v>8.3202283733012639E-2</v>
      </c>
      <c r="D9" s="14">
        <f ca="1">IF(COUNT(OFFSET($B9:$B$37,0,0,D$7,1))&lt;D$7,"",FVSCHEDULE(1,OFFSET($B9:$B$37,0,0,D$7,1)))^(1/COUNT(OFFSET($B9:$B$37,0,0,D$7,1)))-1</f>
        <v>8.625020032806896E-2</v>
      </c>
      <c r="E9" s="14">
        <f ca="1">IF(COUNT(OFFSET($B9:$B$37,0,0,E$7,1))&lt;E$7,"",FVSCHEDULE(1,OFFSET($B9:$B$37,0,0,E$7,1)))^(1/COUNT(OFFSET($B9:$B$37,0,0,E$7,1)))-1</f>
        <v>6.4200468805277522E-2</v>
      </c>
      <c r="F9" s="14">
        <f ca="1">IF(COUNT(OFFSET($B9:$B$37,0,0,F$7,1))&lt;F$7,"",FVSCHEDULE(1,OFFSET($B9:$B$37,0,0,F$7,1)))^(1/COUNT(OFFSET($B9:$B$37,0,0,F$7,1)))-1</f>
        <v>6.0273349486108518E-2</v>
      </c>
      <c r="G9" s="14">
        <f ca="1">IF(COUNT(OFFSET($B9:$B$37,0,0,G$7,1))&lt;G$7,"",FVSCHEDULE(1,OFFSET($B9:$B$37,0,0,G$7,1)))^(1/COUNT(OFFSET($B9:$B$37,0,0,G$7,1)))-1</f>
        <v>9.5628869825876262E-2</v>
      </c>
      <c r="H9" s="14">
        <f ca="1">IF(COUNT(OFFSET($B9:$B$37,0,0,H$7,1))&lt;H$7,"",FVSCHEDULE(1,OFFSET($B9:$B$37,0,0,H$7,1)))^(1/COUNT(OFFSET($B9:$B$37,0,0,H$7,1)))-1</f>
        <v>9.3798548900135392E-2</v>
      </c>
      <c r="I9" s="14">
        <f ca="1">IF(COUNT(OFFSET($B9:$B$37,0,0,I$7,1))&lt;I$7,"",FVSCHEDULE(1,OFFSET($B9:$B$37,0,0,I$7,1)))^(1/COUNT(OFFSET($B9:$B$37,0,0,I$7,1)))-1</f>
        <v>9.7216194132069722E-2</v>
      </c>
      <c r="J9" s="14">
        <f ca="1">IF(COUNT(OFFSET($B9:$B$37,0,0,J$7,1))&lt;J$7,"",FVSCHEDULE(1,OFFSET($B9:$B$37,0,0,J$7,1)))^(1/COUNT(OFFSET($B9:$B$37,0,0,J$7,1)))-1</f>
        <v>8.7112453572793624E-2</v>
      </c>
      <c r="K9" s="14">
        <f ca="1">IF(COUNT(OFFSET($B9:$B$37,0,0,K$7,1))&lt;K$7,"",FVSCHEDULE(1,OFFSET($B9:$B$37,0,0,K$7,1)))^(1/COUNT(OFFSET($B9:$B$37,0,0,K$7,1)))-1</f>
        <v>8.4941536918226257E-2</v>
      </c>
      <c r="L9" s="14">
        <f ca="1">IF(COUNT(OFFSET($B9:$B$37,0,0,L$7,1))&lt;L$7,"",FVSCHEDULE(1,OFFSET($B9:$B$37,0,0,L$7,1)))^(1/COUNT(OFFSET($B9:$B$37,0,0,L$7,1)))-1</f>
        <v>8.4366908997867585E-2</v>
      </c>
      <c r="M9" s="14">
        <f ca="1">IF(COUNT(OFFSET($B9:$B$37,0,0,M$7,1))&lt;M$7,"",FVSCHEDULE(1,OFFSET($B9:$B$37,0,0,M$7,1)))^(1/COUNT(OFFSET($B9:$B$37,0,0,M$7,1)))-1</f>
        <v>9.1826434934511036E-2</v>
      </c>
      <c r="N9" s="14">
        <f ca="1">IF(COUNT(OFFSET($B9:$B$37,0,0,N$7,1))&lt;N$7,"",FVSCHEDULE(1,OFFSET($B9:$B$37,0,0,N$7,1)))^(1/COUNT(OFFSET($B9:$B$37,0,0,N$7,1)))-1</f>
        <v>8.7471890757419901E-2</v>
      </c>
      <c r="O9" s="14">
        <f ca="1">IF(COUNT(OFFSET($B9:$B$37,0,0,O$7,1))&lt;O$7,"",FVSCHEDULE(1,OFFSET($B9:$B$37,0,0,O$7,1)))^(1/COUNT(OFFSET($B9:$B$37,0,0,O$7,1)))-1</f>
        <v>8.5174654867660182E-2</v>
      </c>
      <c r="P9" s="14">
        <f ca="1">IF(COUNT(OFFSET($B9:$B$37,0,0,P$7,1))&lt;P$7,"",FVSCHEDULE(1,OFFSET($B9:$B$37,0,0,P$7,1)))^(1/COUNT(OFFSET($B9:$B$37,0,0,P$7,1)))-1</f>
        <v>8.8957485488014409E-2</v>
      </c>
      <c r="Q9" s="14">
        <f ca="1">IF(COUNT(OFFSET($B9:$B$37,0,0,Q$7,1))&lt;Q$7,"",FVSCHEDULE(1,OFFSET($B9:$B$37,0,0,Q$7,1)))^(1/COUNT(OFFSET($B9:$B$37,0,0,Q$7,1)))-1</f>
        <v>8.8913470940760853E-2</v>
      </c>
      <c r="R9" s="14">
        <f ca="1">IF(COUNT(OFFSET($B9:$B$37,0,0,R$7,1))&lt;R$7,"",FVSCHEDULE(1,OFFSET($B9:$B$37,0,0,R$7,1)))^(1/COUNT(OFFSET($B9:$B$37,0,0,R$7,1)))-1</f>
        <v>8.4766460145256683E-2</v>
      </c>
      <c r="S9" s="14">
        <f ca="1">IF(COUNT(OFFSET($B9:$B$37,0,0,S$7,1))&lt;S$7,"",FVSCHEDULE(1,OFFSET($B9:$B$37,0,0,S$7,1)))^(1/COUNT(OFFSET($B9:$B$37,0,0,S$7,1)))-1</f>
        <v>8.736028643731486E-2</v>
      </c>
      <c r="T9" s="14">
        <f ca="1">IF(COUNT(OFFSET($B9:$B$37,0,0,T$7,1))&lt;T$7,"",FVSCHEDULE(1,OFFSET($B9:$B$37,0,0,T$7,1)))^(1/COUNT(OFFSET($B9:$B$37,0,0,T$7,1)))-1</f>
        <v>8.7721766108195043E-2</v>
      </c>
      <c r="U9" s="14">
        <f ca="1">IF(COUNT(OFFSET($B9:$B$37,0,0,U$7,1))&lt;U$7,"",FVSCHEDULE(1,OFFSET($B9:$B$37,0,0,U$7,1)))^(1/COUNT(OFFSET($B9:$B$37,0,0,U$7,1)))-1</f>
        <v>9.0506758511182062E-2</v>
      </c>
      <c r="V9" s="14">
        <f ca="1">IF(COUNT(OFFSET($B9:$B$37,0,0,V$7,1))&lt;V$7,"",FVSCHEDULE(1,OFFSET($B9:$B$37,0,0,V$7,1)))^(1/COUNT(OFFSET($B9:$B$37,0,0,V$7,1)))-1</f>
        <v>8.4905669533559047E-2</v>
      </c>
      <c r="W9" s="14">
        <f ca="1">IF(COUNT(OFFSET($B9:$B$37,0,0,W$7,1))&lt;W$7,"",FVSCHEDULE(1,OFFSET($B9:$B$37,0,0,W$7,1)))^(1/COUNT(OFFSET($B9:$B$37,0,0,W$7,1)))-1</f>
        <v>8.6761714492150865E-2</v>
      </c>
      <c r="X9" s="14">
        <f ca="1">IF(COUNT(OFFSET($B9:$B$37,0,0,X$7,1))&lt;X$7,"",FVSCHEDULE(1,OFFSET($B9:$B$37,0,0,X$7,1)))^(1/COUNT(OFFSET($B9:$B$37,0,0,X$7,1)))-1</f>
        <v>9.5118040396039438E-2</v>
      </c>
      <c r="Y9" s="14">
        <f ca="1">IF(COUNT(OFFSET($B9:$B$37,0,0,Y$7,1))&lt;Y$7,"",FVSCHEDULE(1,OFFSET($B9:$B$37,0,0,Y$7,1)))^(1/COUNT(OFFSET($B9:$B$37,0,0,Y$7,1)))-1</f>
        <v>9.0844776964756013E-2</v>
      </c>
      <c r="Z9" s="14">
        <f ca="1">IF(COUNT(OFFSET($B9:$B$37,0,0,Z$7,1))&lt;Z$7,"",FVSCHEDULE(1,OFFSET($B9:$B$37,0,0,Z$7,1)))^(1/COUNT(OFFSET($B9:$B$37,0,0,Z$7,1)))-1</f>
        <v>9.4319710703951509E-2</v>
      </c>
      <c r="AA9" s="14">
        <f ca="1">IF(COUNT(OFFSET($B9:$B$37,0,0,AA$7,1))&lt;AA$7,"",FVSCHEDULE(1,OFFSET($B9:$B$37,0,0,AA$7,1)))^(1/COUNT(OFFSET($B9:$B$37,0,0,AA$7,1)))-1</f>
        <v>8.4761095860188984E-2</v>
      </c>
      <c r="AB9" s="14">
        <f ca="1">IF(COUNT(OFFSET($B9:$B$37,0,0,AB$7,1))&lt;AB$7,"",FVSCHEDULE(1,OFFSET($B9:$B$37,0,0,AB$7,1)))^(1/COUNT(OFFSET($B9:$B$37,0,0,AB$7,1)))-1</f>
        <v>8.2499844042190018E-2</v>
      </c>
      <c r="AC9" s="14">
        <f ca="1">IF(COUNT(OFFSET($B9:$B$37,0,0,AC$7,1))&lt;AC$7,"",FVSCHEDULE(1,OFFSET($B9:$B$37,0,0,AC$7,1)))^(1/COUNT(OFFSET($B9:$B$37,0,0,AC$7,1)))-1</f>
        <v>9.237183939672633E-2</v>
      </c>
      <c r="AD9" s="14">
        <f ca="1">IF(COUNT(OFFSET($B9:$B$37,0,0,AD$7,1))&lt;AD$7,"",FVSCHEDULE(1,OFFSET($B9:$B$37,0,0,AD$7,1)))^(1/COUNT(OFFSET($B9:$B$37,0,0,AD$7,1)))-1</f>
        <v>9.2217132387159229E-2</v>
      </c>
      <c r="AE9" s="14">
        <f ca="1">IF(COUNT(OFFSET($B9:$B$37,0,0,AE$7,1))&lt;AE$7,"",FVSCHEDULE(1,OFFSET($B9:$B$37,0,0,AE$7,1)))^(1/COUNT(OFFSET($B9:$B$37,0,0,AE$7,1)))-1</f>
        <v>9.1978346423853052E-2</v>
      </c>
    </row>
    <row r="10" spans="1:32" x14ac:dyDescent="0.2">
      <c r="A10">
        <v>3</v>
      </c>
      <c r="B10" s="28">
        <f ca="1">'Simulace pohybu portfolia'!D4</f>
        <v>8.9306693156493561E-2</v>
      </c>
      <c r="C10" s="14">
        <f ca="1">IF(COUNT(OFFSET($B10:$B$37,0,0,C$7,1))&lt;C$7,"",FVSCHEDULE(1,OFFSET($B10:$B$37,0,0,C$7,1)))^(1/COUNT(OFFSET($B10:$B$37,0,0,C$7,1)))-1</f>
        <v>8.9306693156493644E-2</v>
      </c>
      <c r="D10" s="14">
        <f ca="1">IF(COUNT(OFFSET($B10:$B$37,0,0,D$7,1))&lt;D$7,"",FVSCHEDULE(1,OFFSET($B10:$B$37,0,0,D$7,1)))^(1/COUNT(OFFSET($B10:$B$37,0,0,D$7,1)))-1</f>
        <v>5.4824929766216224E-2</v>
      </c>
      <c r="E10" s="14">
        <f ca="1">IF(COUNT(OFFSET($B10:$B$37,0,0,E$7,1))&lt;E$7,"",FVSCHEDULE(1,OFFSET($B10:$B$37,0,0,E$7,1)))^(1/COUNT(OFFSET($B10:$B$37,0,0,E$7,1)))-1</f>
        <v>5.2738739614079932E-2</v>
      </c>
      <c r="F10" s="14">
        <f ca="1">IF(COUNT(OFFSET($B10:$B$37,0,0,F$7,1))&lt;F$7,"",FVSCHEDULE(1,OFFSET($B10:$B$37,0,0,F$7,1)))^(1/COUNT(OFFSET($B10:$B$37,0,0,F$7,1)))-1</f>
        <v>9.8757727599080747E-2</v>
      </c>
      <c r="G10" s="14">
        <f ca="1">IF(COUNT(OFFSET($B10:$B$37,0,0,G$7,1))&lt;G$7,"",FVSCHEDULE(1,OFFSET($B10:$B$37,0,0,G$7,1)))^(1/COUNT(OFFSET($B10:$B$37,0,0,G$7,1)))-1</f>
        <v>9.5930208393999905E-2</v>
      </c>
      <c r="H10" s="14">
        <f ca="1">IF(COUNT(OFFSET($B10:$B$37,0,0,H$7,1))&lt;H$7,"",FVSCHEDULE(1,OFFSET($B10:$B$37,0,0,H$7,1)))^(1/COUNT(OFFSET($B10:$B$37,0,0,H$7,1)))-1</f>
        <v>9.956940973933226E-2</v>
      </c>
      <c r="I10" s="14">
        <f ca="1">IF(COUNT(OFFSET($B10:$B$37,0,0,I$7,1))&lt;I$7,"",FVSCHEDULE(1,OFFSET($B10:$B$37,0,0,I$7,1)))^(1/COUNT(OFFSET($B10:$B$37,0,0,I$7,1)))-1</f>
        <v>8.7672200324779404E-2</v>
      </c>
      <c r="J10" s="14">
        <f ca="1">IF(COUNT(OFFSET($B10:$B$37,0,0,J$7,1))&lt;J$7,"",FVSCHEDULE(1,OFFSET($B10:$B$37,0,0,J$7,1)))^(1/COUNT(OFFSET($B10:$B$37,0,0,J$7,1)))-1</f>
        <v>8.5159139832483799E-2</v>
      </c>
      <c r="K10" s="14">
        <f ca="1">IF(COUNT(OFFSET($B10:$B$37,0,0,K$7,1))&lt;K$7,"",FVSCHEDULE(1,OFFSET($B10:$B$37,0,0,K$7,1)))^(1/COUNT(OFFSET($B10:$B$37,0,0,K$7,1)))-1</f>
        <v>8.4496389074827594E-2</v>
      </c>
      <c r="L10" s="14">
        <f ca="1">IF(COUNT(OFFSET($B10:$B$37,0,0,L$7,1))&lt;L$7,"",FVSCHEDULE(1,OFFSET($B10:$B$37,0,0,L$7,1)))^(1/COUNT(OFFSET($B10:$B$37,0,0,L$7,1)))-1</f>
        <v>9.2692617536791477E-2</v>
      </c>
      <c r="M10" s="14">
        <f ca="1">IF(COUNT(OFFSET($B10:$B$37,0,0,M$7,1))&lt;M$7,"",FVSCHEDULE(1,OFFSET($B10:$B$37,0,0,M$7,1)))^(1/COUNT(OFFSET($B10:$B$37,0,0,M$7,1)))-1</f>
        <v>8.7860870366752719E-2</v>
      </c>
      <c r="N10" s="14">
        <f ca="1">IF(COUNT(OFFSET($B10:$B$37,0,0,N$7,1))&lt;N$7,"",FVSCHEDULE(1,OFFSET($B10:$B$37,0,0,N$7,1)))^(1/COUNT(OFFSET($B10:$B$37,0,0,N$7,1)))-1</f>
        <v>8.5339181152036092E-2</v>
      </c>
      <c r="O10" s="14">
        <f ca="1">IF(COUNT(OFFSET($B10:$B$37,0,0,O$7,1))&lt;O$7,"",FVSCHEDULE(1,OFFSET($B10:$B$37,0,0,O$7,1)))^(1/COUNT(OFFSET($B10:$B$37,0,0,O$7,1)))-1</f>
        <v>8.9401457801582485E-2</v>
      </c>
      <c r="P10" s="14">
        <f ca="1">IF(COUNT(OFFSET($B10:$B$37,0,0,P$7,1))&lt;P$7,"",FVSCHEDULE(1,OFFSET($B10:$B$37,0,0,P$7,1)))^(1/COUNT(OFFSET($B10:$B$37,0,0,P$7,1)))-1</f>
        <v>8.9322563263009691E-2</v>
      </c>
      <c r="Q10" s="14">
        <f ca="1">IF(COUNT(OFFSET($B10:$B$37,0,0,Q$7,1))&lt;Q$7,"",FVSCHEDULE(1,OFFSET($B10:$B$37,0,0,Q$7,1)))^(1/COUNT(OFFSET($B10:$B$37,0,0,Q$7,1)))-1</f>
        <v>8.4870818846637164E-2</v>
      </c>
      <c r="R10" s="14">
        <f ca="1">IF(COUNT(OFFSET($B10:$B$37,0,0,R$7,1))&lt;R$7,"",FVSCHEDULE(1,OFFSET($B10:$B$37,0,0,R$7,1)))^(1/COUNT(OFFSET($B10:$B$37,0,0,R$7,1)))-1</f>
        <v>8.7620690926715428E-2</v>
      </c>
      <c r="S10" s="14">
        <f ca="1">IF(COUNT(OFFSET($B10:$B$37,0,0,S$7,1))&lt;S$7,"",FVSCHEDULE(1,OFFSET($B10:$B$37,0,0,S$7,1)))^(1/COUNT(OFFSET($B10:$B$37,0,0,S$7,1)))-1</f>
        <v>8.7988204481256993E-2</v>
      </c>
      <c r="T10" s="14">
        <f ca="1">IF(COUNT(OFFSET($B10:$B$37,0,0,T$7,1))&lt;T$7,"",FVSCHEDULE(1,OFFSET($B10:$B$37,0,0,T$7,1)))^(1/COUNT(OFFSET($B10:$B$37,0,0,T$7,1)))-1</f>
        <v>9.0914003874898119E-2</v>
      </c>
      <c r="U10" s="14">
        <f ca="1">IF(COUNT(OFFSET($B10:$B$37,0,0,U$7,1))&lt;U$7,"",FVSCHEDULE(1,OFFSET($B10:$B$37,0,0,U$7,1)))^(1/COUNT(OFFSET($B10:$B$37,0,0,U$7,1)))-1</f>
        <v>8.4995395581896505E-2</v>
      </c>
      <c r="V10" s="14">
        <f ca="1">IF(COUNT(OFFSET($B10:$B$37,0,0,V$7,1))&lt;V$7,"",FVSCHEDULE(1,OFFSET($B10:$B$37,0,0,V$7,1)))^(1/COUNT(OFFSET($B10:$B$37,0,0,V$7,1)))-1</f>
        <v>8.6939992741149386E-2</v>
      </c>
      <c r="W10" s="14">
        <f ca="1">IF(COUNT(OFFSET($B10:$B$37,0,0,W$7,1))&lt;W$7,"",FVSCHEDULE(1,OFFSET($B10:$B$37,0,0,W$7,1)))^(1/COUNT(OFFSET($B10:$B$37,0,0,W$7,1)))-1</f>
        <v>9.5688715571395022E-2</v>
      </c>
      <c r="X10" s="14">
        <f ca="1">IF(COUNT(OFFSET($B10:$B$37,0,0,X$7,1))&lt;X$7,"",FVSCHEDULE(1,OFFSET($B10:$B$37,0,0,X$7,1)))^(1/COUNT(OFFSET($B10:$B$37,0,0,X$7,1)))-1</f>
        <v>9.1193441342969805E-2</v>
      </c>
      <c r="Y10" s="14">
        <f ca="1">IF(COUNT(OFFSET($B10:$B$37,0,0,Y$7,1))&lt;Y$7,"",FVSCHEDULE(1,OFFSET($B10:$B$37,0,0,Y$7,1)))^(1/COUNT(OFFSET($B10:$B$37,0,0,Y$7,1)))-1</f>
        <v>9.4805657025464951E-2</v>
      </c>
      <c r="Z10" s="14">
        <f ca="1">IF(COUNT(OFFSET($B10:$B$37,0,0,Z$7,1))&lt;Z$7,"",FVSCHEDULE(1,OFFSET($B10:$B$37,0,0,Z$7,1)))^(1/COUNT(OFFSET($B10:$B$37,0,0,Z$7,1)))-1</f>
        <v>8.4826095024799653E-2</v>
      </c>
      <c r="AA10" s="14">
        <f ca="1">IF(COUNT(OFFSET($B10:$B$37,0,0,AA$7,1))&lt;AA$7,"",FVSCHEDULE(1,OFFSET($B10:$B$37,0,0,AA$7,1)))^(1/COUNT(OFFSET($B10:$B$37,0,0,AA$7,1)))-1</f>
        <v>8.2471755931363244E-2</v>
      </c>
      <c r="AB10" s="14">
        <f ca="1">IF(COUNT(OFFSET($B10:$B$37,0,0,AB$7,1))&lt;AB$7,"",FVSCHEDULE(1,OFFSET($B10:$B$37,0,0,AB$7,1)))^(1/COUNT(OFFSET($B10:$B$37,0,0,AB$7,1)))-1</f>
        <v>9.2726060577338121E-2</v>
      </c>
      <c r="AC10" s="14">
        <f ca="1">IF(COUNT(OFFSET($B10:$B$37,0,0,AC$7,1))&lt;AC$7,"",FVSCHEDULE(1,OFFSET($B10:$B$37,0,0,AC$7,1)))^(1/COUNT(OFFSET($B10:$B$37,0,0,AC$7,1)))-1</f>
        <v>9.255245265098444E-2</v>
      </c>
      <c r="AD10" s="14">
        <f ca="1">IF(COUNT(OFFSET($B10:$B$37,0,0,AD$7,1))&lt;AD$7,"",FVSCHEDULE(1,OFFSET($B10:$B$37,0,0,AD$7,1)))^(1/COUNT(OFFSET($B10:$B$37,0,0,AD$7,1)))-1</f>
        <v>9.2293088871758133E-2</v>
      </c>
      <c r="AE10" s="14"/>
    </row>
    <row r="11" spans="1:32" x14ac:dyDescent="0.2">
      <c r="A11">
        <v>4</v>
      </c>
      <c r="B11" s="28">
        <f ca="1">'Simulace pohybu portfolia'!D5</f>
        <v>2.1434678999493764E-2</v>
      </c>
      <c r="C11" s="14">
        <f ca="1">IF(COUNT(OFFSET($B11:$B$37,0,0,C$7,1))&lt;C$7,"",FVSCHEDULE(1,OFFSET($B11:$B$37,0,0,C$7,1)))^(1/COUNT(OFFSET($B11:$B$37,0,0,C$7,1)))-1</f>
        <v>2.1434678999493695E-2</v>
      </c>
      <c r="D11" s="14">
        <f ca="1">IF(COUNT(OFFSET($B11:$B$37,0,0,D$7,1))&lt;D$7,"",FVSCHEDULE(1,OFFSET($B11:$B$37,0,0,D$7,1)))^(1/COUNT(OFFSET($B11:$B$37,0,0,D$7,1)))-1</f>
        <v>3.4917715357812629E-2</v>
      </c>
      <c r="E11" s="14">
        <f ca="1">IF(COUNT(OFFSET($B11:$B$37,0,0,E$7,1))&lt;E$7,"",FVSCHEDULE(1,OFFSET($B11:$B$37,0,0,E$7,1)))^(1/COUNT(OFFSET($B11:$B$37,0,0,E$7,1)))-1</f>
        <v>0.10192625940537803</v>
      </c>
      <c r="F11" s="14">
        <f ca="1">IF(COUNT(OFFSET($B11:$B$37,0,0,F$7,1))&lt;F$7,"",FVSCHEDULE(1,OFFSET($B11:$B$37,0,0,F$7,1)))^(1/COUNT(OFFSET($B11:$B$37,0,0,F$7,1)))-1</f>
        <v>9.7592370506382364E-2</v>
      </c>
      <c r="G11" s="14">
        <f ca="1">IF(COUNT(OFFSET($B11:$B$37,0,0,G$7,1))&lt;G$7,"",FVSCHEDULE(1,OFFSET($B11:$B$37,0,0,G$7,1)))^(1/COUNT(OFFSET($B11:$B$37,0,0,G$7,1)))-1</f>
        <v>0.10163352664031211</v>
      </c>
      <c r="H11" s="14">
        <f ca="1">IF(COUNT(OFFSET($B11:$B$37,0,0,H$7,1))&lt;H$7,"",FVSCHEDULE(1,OFFSET($B11:$B$37,0,0,H$7,1)))^(1/COUNT(OFFSET($B11:$B$37,0,0,H$7,1)))-1</f>
        <v>8.7400023393540582E-2</v>
      </c>
      <c r="I11" s="14">
        <f ca="1">IF(COUNT(OFFSET($B11:$B$37,0,0,I$7,1))&lt;I$7,"",FVSCHEDULE(1,OFFSET($B11:$B$37,0,0,I$7,1)))^(1/COUNT(OFFSET($B11:$B$37,0,0,I$7,1)))-1</f>
        <v>8.4567922752561975E-2</v>
      </c>
      <c r="J11" s="14">
        <f ca="1">IF(COUNT(OFFSET($B11:$B$37,0,0,J$7,1))&lt;J$7,"",FVSCHEDULE(1,OFFSET($B11:$B$37,0,0,J$7,1)))^(1/COUNT(OFFSET($B11:$B$37,0,0,J$7,1)))-1</f>
        <v>8.3896596568663329E-2</v>
      </c>
      <c r="K11" s="14">
        <f ca="1">IF(COUNT(OFFSET($B11:$B$37,0,0,K$7,1))&lt;K$7,"",FVSCHEDULE(1,OFFSET($B11:$B$37,0,0,K$7,1)))^(1/COUNT(OFFSET($B11:$B$37,0,0,K$7,1)))-1</f>
        <v>9.3069480424147644E-2</v>
      </c>
      <c r="L11" s="14">
        <f ca="1">IF(COUNT(OFFSET($B11:$B$37,0,0,L$7,1))&lt;L$7,"",FVSCHEDULE(1,OFFSET($B11:$B$37,0,0,L$7,1)))^(1/COUNT(OFFSET($B11:$B$37,0,0,L$7,1)))-1</f>
        <v>8.7716393676043669E-2</v>
      </c>
      <c r="M11" s="14">
        <f ca="1">IF(COUNT(OFFSET($B11:$B$37,0,0,M$7,1))&lt;M$7,"",FVSCHEDULE(1,OFFSET($B11:$B$37,0,0,M$7,1)))^(1/COUNT(OFFSET($B11:$B$37,0,0,M$7,1)))-1</f>
        <v>8.4979215594205293E-2</v>
      </c>
      <c r="N11" s="14">
        <f ca="1">IF(COUNT(OFFSET($B11:$B$37,0,0,N$7,1))&lt;N$7,"",FVSCHEDULE(1,OFFSET($B11:$B$37,0,0,N$7,1)))^(1/COUNT(OFFSET($B11:$B$37,0,0,N$7,1)))-1</f>
        <v>8.9409355227458853E-2</v>
      </c>
      <c r="O11" s="14">
        <f ca="1">IF(COUNT(OFFSET($B11:$B$37,0,0,O$7,1))&lt;O$7,"",FVSCHEDULE(1,OFFSET($B11:$B$37,0,0,O$7,1)))^(1/COUNT(OFFSET($B11:$B$37,0,0,O$7,1)))-1</f>
        <v>8.9323784050010735E-2</v>
      </c>
      <c r="P11" s="14">
        <f ca="1">IF(COUNT(OFFSET($B11:$B$37,0,0,P$7,1))&lt;P$7,"",FVSCHEDULE(1,OFFSET($B11:$B$37,0,0,P$7,1)))^(1/COUNT(OFFSET($B11:$B$37,0,0,P$7,1)))-1</f>
        <v>8.4554662770124356E-2</v>
      </c>
      <c r="Q11" s="14">
        <f ca="1">IF(COUNT(OFFSET($B11:$B$37,0,0,Q$7,1))&lt;Q$7,"",FVSCHEDULE(1,OFFSET($B11:$B$37,0,0,Q$7,1)))^(1/COUNT(OFFSET($B11:$B$37,0,0,Q$7,1)))-1</f>
        <v>8.7508383606881068E-2</v>
      </c>
      <c r="R11" s="14">
        <f ca="1">IF(COUNT(OFFSET($B11:$B$37,0,0,R$7,1))&lt;R$7,"",FVSCHEDULE(1,OFFSET($B11:$B$37,0,0,R$7,1)))^(1/COUNT(OFFSET($B11:$B$37,0,0,R$7,1)))-1</f>
        <v>8.7905851947605695E-2</v>
      </c>
      <c r="S11" s="14">
        <f ca="1">IF(COUNT(OFFSET($B11:$B$37,0,0,S$7,1))&lt;S$7,"",FVSCHEDULE(1,OFFSET($B11:$B$37,0,0,S$7,1)))^(1/COUNT(OFFSET($B11:$B$37,0,0,S$7,1)))-1</f>
        <v>9.1008625387478226E-2</v>
      </c>
      <c r="T11" s="14">
        <f ca="1">IF(COUNT(OFFSET($B11:$B$37,0,0,T$7,1))&lt;T$7,"",FVSCHEDULE(1,OFFSET($B11:$B$37,0,0,T$7,1)))^(1/COUNT(OFFSET($B11:$B$37,0,0,T$7,1)))-1</f>
        <v>8.4756379990598596E-2</v>
      </c>
      <c r="U11" s="14">
        <f ca="1">IF(COUNT(OFFSET($B11:$B$37,0,0,U$7,1))&lt;U$7,"",FVSCHEDULE(1,OFFSET($B11:$B$37,0,0,U$7,1)))^(1/COUNT(OFFSET($B11:$B$37,0,0,U$7,1)))-1</f>
        <v>8.6815572098319249E-2</v>
      </c>
      <c r="V11" s="14">
        <f ca="1">IF(COUNT(OFFSET($B11:$B$37,0,0,V$7,1))&lt;V$7,"",FVSCHEDULE(1,OFFSET($B11:$B$37,0,0,V$7,1)))^(1/COUNT(OFFSET($B11:$B$37,0,0,V$7,1)))-1</f>
        <v>9.6008796388727946E-2</v>
      </c>
      <c r="W11" s="14">
        <f ca="1">IF(COUNT(OFFSET($B11:$B$37,0,0,W$7,1))&lt;W$7,"",FVSCHEDULE(1,OFFSET($B11:$B$37,0,0,W$7,1)))^(1/COUNT(OFFSET($B11:$B$37,0,0,W$7,1)))-1</f>
        <v>9.1283367963848283E-2</v>
      </c>
      <c r="X11" s="14">
        <f ca="1">IF(COUNT(OFFSET($B11:$B$37,0,0,X$7,1))&lt;X$7,"",FVSCHEDULE(1,OFFSET($B11:$B$37,0,0,X$7,1)))^(1/COUNT(OFFSET($B11:$B$37,0,0,X$7,1)))-1</f>
        <v>9.5056268446557235E-2</v>
      </c>
      <c r="Y11" s="14">
        <f ca="1">IF(COUNT(OFFSET($B11:$B$37,0,0,Y$7,1))&lt;Y$7,"",FVSCHEDULE(1,OFFSET($B11:$B$37,0,0,Y$7,1)))^(1/COUNT(OFFSET($B11:$B$37,0,0,Y$7,1)))-1</f>
        <v>8.4631705028214155E-2</v>
      </c>
      <c r="Z11" s="14">
        <f ca="1">IF(COUNT(OFFSET($B11:$B$37,0,0,Z$7,1))&lt;Z$7,"",FVSCHEDULE(1,OFFSET($B11:$B$37,0,0,Z$7,1)))^(1/COUNT(OFFSET($B11:$B$37,0,0,Z$7,1)))-1</f>
        <v>8.2187899444465362E-2</v>
      </c>
      <c r="AA11" s="14">
        <f ca="1">IF(COUNT(OFFSET($B11:$B$37,0,0,AA$7,1))&lt;AA$7,"",FVSCHEDULE(1,OFFSET($B11:$B$37,0,0,AA$7,1)))^(1/COUNT(OFFSET($B11:$B$37,0,0,AA$7,1)))-1</f>
        <v>9.2863058307060209E-2</v>
      </c>
      <c r="AB11" s="14">
        <f ca="1">IF(COUNT(OFFSET($B11:$B$37,0,0,AB$7,1))&lt;AB$7,"",FVSCHEDULE(1,OFFSET($B11:$B$37,0,0,AB$7,1)))^(1/COUNT(OFFSET($B11:$B$37,0,0,AB$7,1)))-1</f>
        <v>9.2677482509256448E-2</v>
      </c>
      <c r="AC11" s="14">
        <f ca="1">IF(COUNT(OFFSET($B11:$B$37,0,0,AC$7,1))&lt;AC$7,"",FVSCHEDULE(1,OFFSET($B11:$B$37,0,0,AC$7,1)))^(1/COUNT(OFFSET($B11:$B$37,0,0,AC$7,1)))-1</f>
        <v>9.2403853215777154E-2</v>
      </c>
      <c r="AD11" s="14"/>
      <c r="AE11" s="14"/>
    </row>
    <row r="12" spans="1:32" x14ac:dyDescent="0.2">
      <c r="A12">
        <v>5</v>
      </c>
      <c r="B12" s="28">
        <f ca="1">'Simulace pohybu portfolia'!D6</f>
        <v>4.8578729097531921E-2</v>
      </c>
      <c r="C12" s="14">
        <f ca="1">IF(COUNT(OFFSET($B12:$B$37,0,0,C$7,1))&lt;C$7,"",FVSCHEDULE(1,OFFSET($B12:$B$37,0,0,C$7,1)))^(1/COUNT(OFFSET($B12:$B$37,0,0,C$7,1)))-1</f>
        <v>4.8578729097531914E-2</v>
      </c>
      <c r="D12" s="14">
        <f ca="1">IF(COUNT(OFFSET($B12:$B$37,0,0,D$7,1))&lt;D$7,"",FVSCHEDULE(1,OFFSET($B12:$B$37,0,0,D$7,1)))^(1/COUNT(OFFSET($B12:$B$37,0,0,D$7,1)))-1</f>
        <v>0.14452029895260998</v>
      </c>
      <c r="E12" s="14">
        <f ca="1">IF(COUNT(OFFSET($B12:$B$37,0,0,E$7,1))&lt;E$7,"",FVSCHEDULE(1,OFFSET($B12:$B$37,0,0,E$7,1)))^(1/COUNT(OFFSET($B12:$B$37,0,0,E$7,1)))-1</f>
        <v>0.1242198257243512</v>
      </c>
      <c r="F12" s="14">
        <f ca="1">IF(COUNT(OFFSET($B12:$B$37,0,0,F$7,1))&lt;F$7,"",FVSCHEDULE(1,OFFSET($B12:$B$37,0,0,F$7,1)))^(1/COUNT(OFFSET($B12:$B$37,0,0,F$7,1)))-1</f>
        <v>0.12264844997692803</v>
      </c>
      <c r="G12" s="14">
        <f ca="1">IF(COUNT(OFFSET($B12:$B$37,0,0,G$7,1))&lt;G$7,"",FVSCHEDULE(1,OFFSET($B12:$B$37,0,0,G$7,1)))^(1/COUNT(OFFSET($B12:$B$37,0,0,G$7,1)))-1</f>
        <v>0.1010957488148081</v>
      </c>
      <c r="H12" s="14">
        <f ca="1">IF(COUNT(OFFSET($B12:$B$37,0,0,H$7,1))&lt;H$7,"",FVSCHEDULE(1,OFFSET($B12:$B$37,0,0,H$7,1)))^(1/COUNT(OFFSET($B12:$B$37,0,0,H$7,1)))-1</f>
        <v>9.546317195629217E-2</v>
      </c>
      <c r="I12" s="14">
        <f ca="1">IF(COUNT(OFFSET($B12:$B$37,0,0,I$7,1))&lt;I$7,"",FVSCHEDULE(1,OFFSET($B12:$B$37,0,0,I$7,1)))^(1/COUNT(OFFSET($B12:$B$37,0,0,I$7,1)))-1</f>
        <v>9.312623494733363E-2</v>
      </c>
      <c r="J12" s="14">
        <f ca="1">IF(COUNT(OFFSET($B12:$B$37,0,0,J$7,1))&lt;J$7,"",FVSCHEDULE(1,OFFSET($B12:$B$37,0,0,J$7,1)))^(1/COUNT(OFFSET($B12:$B$37,0,0,J$7,1)))-1</f>
        <v>0.10237007358330508</v>
      </c>
      <c r="K12" s="14">
        <f ca="1">IF(COUNT(OFFSET($B12:$B$37,0,0,K$7,1))&lt;K$7,"",FVSCHEDULE(1,OFFSET($B12:$B$37,0,0,K$7,1)))^(1/COUNT(OFFSET($B12:$B$37,0,0,K$7,1)))-1</f>
        <v>9.5341573091278553E-2</v>
      </c>
      <c r="L12" s="14">
        <f ca="1">IF(COUNT(OFFSET($B12:$B$37,0,0,L$7,1))&lt;L$7,"",FVSCHEDULE(1,OFFSET($B12:$B$37,0,0,L$7,1)))^(1/COUNT(OFFSET($B12:$B$37,0,0,L$7,1)))-1</f>
        <v>9.1547151664767235E-2</v>
      </c>
      <c r="M12" s="14">
        <f ca="1">IF(COUNT(OFFSET($B12:$B$37,0,0,M$7,1))&lt;M$7,"",FVSCHEDULE(1,OFFSET($B12:$B$37,0,0,M$7,1)))^(1/COUNT(OFFSET($B12:$B$37,0,0,M$7,1)))-1</f>
        <v>9.5808796600155732E-2</v>
      </c>
      <c r="N12" s="14">
        <f ca="1">IF(COUNT(OFFSET($B12:$B$37,0,0,N$7,1))&lt;N$7,"",FVSCHEDULE(1,OFFSET($B12:$B$37,0,0,N$7,1)))^(1/COUNT(OFFSET($B12:$B$37,0,0,N$7,1)))-1</f>
        <v>9.5180876201874653E-2</v>
      </c>
      <c r="O12" s="14">
        <f ca="1">IF(COUNT(OFFSET($B12:$B$37,0,0,O$7,1))&lt;O$7,"",FVSCHEDULE(1,OFFSET($B12:$B$37,0,0,O$7,1)))^(1/COUNT(OFFSET($B12:$B$37,0,0,O$7,1)))-1</f>
        <v>8.9568622571064127E-2</v>
      </c>
      <c r="P12" s="14">
        <f ca="1">IF(COUNT(OFFSET($B12:$B$37,0,0,P$7,1))&lt;P$7,"",FVSCHEDULE(1,OFFSET($B12:$B$37,0,0,P$7,1)))^(1/COUNT(OFFSET($B12:$B$37,0,0,P$7,1)))-1</f>
        <v>9.2388308222818294E-2</v>
      </c>
      <c r="Q12" s="14">
        <f ca="1">IF(COUNT(OFFSET($B12:$B$37,0,0,Q$7,1))&lt;Q$7,"",FVSCHEDULE(1,OFFSET($B12:$B$37,0,0,Q$7,1)))^(1/COUNT(OFFSET($B12:$B$37,0,0,Q$7,1)))-1</f>
        <v>9.248804651040321E-2</v>
      </c>
      <c r="R12" s="14">
        <f ca="1">IF(COUNT(OFFSET($B12:$B$37,0,0,R$7,1))&lt;R$7,"",FVSCHEDULE(1,OFFSET($B12:$B$37,0,0,R$7,1)))^(1/COUNT(OFFSET($B12:$B$37,0,0,R$7,1)))-1</f>
        <v>9.5511102202157527E-2</v>
      </c>
      <c r="S12" s="14">
        <f ca="1">IF(COUNT(OFFSET($B12:$B$37,0,0,S$7,1))&lt;S$7,"",FVSCHEDULE(1,OFFSET($B12:$B$37,0,0,S$7,1)))^(1/COUNT(OFFSET($B12:$B$37,0,0,S$7,1)))-1</f>
        <v>8.860112467805159E-2</v>
      </c>
      <c r="T12" s="14">
        <f ca="1">IF(COUNT(OFFSET($B12:$B$37,0,0,T$7,1))&lt;T$7,"",FVSCHEDULE(1,OFFSET($B12:$B$37,0,0,T$7,1)))^(1/COUNT(OFFSET($B12:$B$37,0,0,T$7,1)))-1</f>
        <v>9.0568152528252011E-2</v>
      </c>
      <c r="U12" s="14">
        <f ca="1">IF(COUNT(OFFSET($B12:$B$37,0,0,U$7,1))&lt;U$7,"",FVSCHEDULE(1,OFFSET($B12:$B$37,0,0,U$7,1)))^(1/COUNT(OFFSET($B12:$B$37,0,0,U$7,1)))-1</f>
        <v>0.10008121105115131</v>
      </c>
      <c r="V12" s="14">
        <f ca="1">IF(COUNT(OFFSET($B12:$B$37,0,0,V$7,1))&lt;V$7,"",FVSCHEDULE(1,OFFSET($B12:$B$37,0,0,V$7,1)))^(1/COUNT(OFFSET($B12:$B$37,0,0,V$7,1)))-1</f>
        <v>9.4898556342886575E-2</v>
      </c>
      <c r="W12" s="14">
        <f ca="1">IF(COUNT(OFFSET($B12:$B$37,0,0,W$7,1))&lt;W$7,"",FVSCHEDULE(1,OFFSET($B12:$B$37,0,0,W$7,1)))^(1/COUNT(OFFSET($B12:$B$37,0,0,W$7,1)))-1</f>
        <v>9.8691491185918911E-2</v>
      </c>
      <c r="X12" s="14">
        <f ca="1">IF(COUNT(OFFSET($B12:$B$37,0,0,X$7,1))&lt;X$7,"",FVSCHEDULE(1,OFFSET($B12:$B$37,0,0,X$7,1)))^(1/COUNT(OFFSET($B12:$B$37,0,0,X$7,1)))-1</f>
        <v>8.7595425703284269E-2</v>
      </c>
      <c r="Y12" s="14">
        <f ca="1">IF(COUNT(OFFSET($B12:$B$37,0,0,Y$7,1))&lt;Y$7,"",FVSCHEDULE(1,OFFSET($B12:$B$37,0,0,Y$7,1)))^(1/COUNT(OFFSET($B12:$B$37,0,0,Y$7,1)))-1</f>
        <v>8.4909802767331399E-2</v>
      </c>
      <c r="Z12" s="14">
        <f ca="1">IF(COUNT(OFFSET($B12:$B$37,0,0,Z$7,1))&lt;Z$7,"",FVSCHEDULE(1,OFFSET($B12:$B$37,0,0,Z$7,1)))^(1/COUNT(OFFSET($B12:$B$37,0,0,Z$7,1)))-1</f>
        <v>9.5945296272864189E-2</v>
      </c>
      <c r="AA12" s="14">
        <f ca="1">IF(COUNT(OFFSET($B12:$B$37,0,0,AA$7,1))&lt;AA$7,"",FVSCHEDULE(1,OFFSET($B12:$B$37,0,0,AA$7,1)))^(1/COUNT(OFFSET($B12:$B$37,0,0,AA$7,1)))-1</f>
        <v>9.5628319321596988E-2</v>
      </c>
      <c r="AB12" s="14">
        <f ca="1">IF(COUNT(OFFSET($B12:$B$37,0,0,AB$7,1))&lt;AB$7,"",FVSCHEDULE(1,OFFSET($B12:$B$37,0,0,AB$7,1)))^(1/COUNT(OFFSET($B12:$B$37,0,0,AB$7,1)))-1</f>
        <v>9.5229788436846485E-2</v>
      </c>
      <c r="AC12" s="14"/>
      <c r="AD12" s="14"/>
      <c r="AE12" s="14"/>
    </row>
    <row r="13" spans="1:32" x14ac:dyDescent="0.2">
      <c r="A13">
        <v>6</v>
      </c>
      <c r="B13" s="28">
        <f ca="1">'Simulace pohybu portfolia'!D7</f>
        <v>0.24924021283740067</v>
      </c>
      <c r="C13" s="14">
        <f ca="1">IF(COUNT(OFFSET($B13:$B$37,0,0,C$7,1))&lt;C$7,"",FVSCHEDULE(1,OFFSET($B13:$B$37,0,0,C$7,1)))^(1/COUNT(OFFSET($B13:$B$37,0,0,C$7,1)))-1</f>
        <v>0.24924021283740072</v>
      </c>
      <c r="D13" s="14">
        <f ca="1">IF(COUNT(OFFSET($B13:$B$37,0,0,D$7,1))&lt;D$7,"",FVSCHEDULE(1,OFFSET($B13:$B$37,0,0,D$7,1)))^(1/COUNT(OFFSET($B13:$B$37,0,0,D$7,1)))-1</f>
        <v>0.16406260509059267</v>
      </c>
      <c r="E13" s="14">
        <f ca="1">IF(COUNT(OFFSET($B13:$B$37,0,0,E$7,1))&lt;E$7,"",FVSCHEDULE(1,OFFSET($B13:$B$37,0,0,E$7,1)))^(1/COUNT(OFFSET($B13:$B$37,0,0,E$7,1)))-1</f>
        <v>0.14848332386602081</v>
      </c>
      <c r="F13" s="14">
        <f ca="1">IF(COUNT(OFFSET($B13:$B$37,0,0,F$7,1))&lt;F$7,"",FVSCHEDULE(1,OFFSET($B13:$B$37,0,0,F$7,1)))^(1/COUNT(OFFSET($B13:$B$37,0,0,F$7,1)))-1</f>
        <v>0.11463094614785763</v>
      </c>
      <c r="G13" s="14">
        <f ca="1">IF(COUNT(OFFSET($B13:$B$37,0,0,G$7,1))&lt;G$7,"",FVSCHEDULE(1,OFFSET($B13:$B$37,0,0,G$7,1)))^(1/COUNT(OFFSET($B13:$B$37,0,0,G$7,1)))-1</f>
        <v>0.10508867777108932</v>
      </c>
      <c r="H13" s="14">
        <f ca="1">IF(COUNT(OFFSET($B13:$B$37,0,0,H$7,1))&lt;H$7,"",FVSCHEDULE(1,OFFSET($B13:$B$37,0,0,H$7,1)))^(1/COUNT(OFFSET($B13:$B$37,0,0,H$7,1)))-1</f>
        <v>0.10073268641899613</v>
      </c>
      <c r="I13" s="14">
        <f ca="1">IF(COUNT(OFFSET($B13:$B$37,0,0,I$7,1))&lt;I$7,"",FVSCHEDULE(1,OFFSET($B13:$B$37,0,0,I$7,1)))^(1/COUNT(OFFSET($B13:$B$37,0,0,I$7,1)))-1</f>
        <v>0.11027658798312912</v>
      </c>
      <c r="J13" s="14">
        <f ca="1">IF(COUNT(OFFSET($B13:$B$37,0,0,J$7,1))&lt;J$7,"",FVSCHEDULE(1,OFFSET($B13:$B$37,0,0,J$7,1)))^(1/COUNT(OFFSET($B13:$B$37,0,0,J$7,1)))-1</f>
        <v>0.10133169370660733</v>
      </c>
      <c r="K13" s="14">
        <f ca="1">IF(COUNT(OFFSET($B13:$B$37,0,0,K$7,1))&lt;K$7,"",FVSCHEDULE(1,OFFSET($B13:$B$37,0,0,K$7,1)))^(1/COUNT(OFFSET($B13:$B$37,0,0,K$7,1)))-1</f>
        <v>9.6428814431825494E-2</v>
      </c>
      <c r="L13" s="14">
        <f ca="1">IF(COUNT(OFFSET($B13:$B$37,0,0,L$7,1))&lt;L$7,"",FVSCHEDULE(1,OFFSET($B13:$B$37,0,0,L$7,1)))^(1/COUNT(OFFSET($B13:$B$37,0,0,L$7,1)))-1</f>
        <v>0.10064725877681635</v>
      </c>
      <c r="M13" s="14">
        <f ca="1">IF(COUNT(OFFSET($B13:$B$37,0,0,M$7,1))&lt;M$7,"",FVSCHEDULE(1,OFFSET($B13:$B$37,0,0,M$7,1)))^(1/COUNT(OFFSET($B13:$B$37,0,0,M$7,1)))-1</f>
        <v>9.9518781963021441E-2</v>
      </c>
      <c r="N13" s="14">
        <f ca="1">IF(COUNT(OFFSET($B13:$B$37,0,0,N$7,1))&lt;N$7,"",FVSCHEDULE(1,OFFSET($B13:$B$37,0,0,N$7,1)))^(1/COUNT(OFFSET($B13:$B$37,0,0,N$7,1)))-1</f>
        <v>9.3055926428742497E-2</v>
      </c>
      <c r="O13" s="14">
        <f ca="1">IF(COUNT(OFFSET($B13:$B$37,0,0,O$7,1))&lt;O$7,"",FVSCHEDULE(1,OFFSET($B13:$B$37,0,0,O$7,1)))^(1/COUNT(OFFSET($B13:$B$37,0,0,O$7,1)))-1</f>
        <v>9.5833134176810608E-2</v>
      </c>
      <c r="P13" s="14">
        <f ca="1">IF(COUNT(OFFSET($B13:$B$37,0,0,P$7,1))&lt;P$7,"",FVSCHEDULE(1,OFFSET($B13:$B$37,0,0,P$7,1)))^(1/COUNT(OFFSET($B13:$B$37,0,0,P$7,1)))-1</f>
        <v>9.5693891009551946E-2</v>
      </c>
      <c r="Q13" s="14">
        <f ca="1">IF(COUNT(OFFSET($B13:$B$37,0,0,Q$7,1))&lt;Q$7,"",FVSCHEDULE(1,OFFSET($B13:$B$37,0,0,Q$7,1)))^(1/COUNT(OFFSET($B13:$B$37,0,0,Q$7,1)))-1</f>
        <v>9.8713597095644756E-2</v>
      </c>
      <c r="R13" s="14">
        <f ca="1">IF(COUNT(OFFSET($B13:$B$37,0,0,R$7,1))&lt;R$7,"",FVSCHEDULE(1,OFFSET($B13:$B$37,0,0,R$7,1)))^(1/COUNT(OFFSET($B13:$B$37,0,0,R$7,1)))-1</f>
        <v>9.1152650932895041E-2</v>
      </c>
      <c r="S13" s="14">
        <f ca="1">IF(COUNT(OFFSET($B13:$B$37,0,0,S$7,1))&lt;S$7,"",FVSCHEDULE(1,OFFSET($B13:$B$37,0,0,S$7,1)))^(1/COUNT(OFFSET($B13:$B$37,0,0,S$7,1)))-1</f>
        <v>9.3089836145446192E-2</v>
      </c>
      <c r="T13" s="14">
        <f ca="1">IF(COUNT(OFFSET($B13:$B$37,0,0,T$7,1))&lt;T$7,"",FVSCHEDULE(1,OFFSET($B13:$B$37,0,0,T$7,1)))^(1/COUNT(OFFSET($B13:$B$37,0,0,T$7,1)))-1</f>
        <v>0.10301551074359838</v>
      </c>
      <c r="U13" s="14">
        <f ca="1">IF(COUNT(OFFSET($B13:$B$37,0,0,U$7,1))&lt;U$7,"",FVSCHEDULE(1,OFFSET($B13:$B$37,0,0,U$7,1)))^(1/COUNT(OFFSET($B13:$B$37,0,0,U$7,1)))-1</f>
        <v>9.7392347350479636E-2</v>
      </c>
      <c r="V13" s="14">
        <f ca="1">IF(COUNT(OFFSET($B13:$B$37,0,0,V$7,1))&lt;V$7,"",FVSCHEDULE(1,OFFSET($B13:$B$37,0,0,V$7,1)))^(1/COUNT(OFFSET($B13:$B$37,0,0,V$7,1)))-1</f>
        <v>0.10125906674549512</v>
      </c>
      <c r="W13" s="14">
        <f ca="1">IF(COUNT(OFFSET($B13:$B$37,0,0,W$7,1))&lt;W$7,"",FVSCHEDULE(1,OFFSET($B13:$B$37,0,0,W$7,1)))^(1/COUNT(OFFSET($B13:$B$37,0,0,W$7,1)))-1</f>
        <v>8.9489155613941662E-2</v>
      </c>
      <c r="X13" s="14">
        <f ca="1">IF(COUNT(OFFSET($B13:$B$37,0,0,X$7,1))&lt;X$7,"",FVSCHEDULE(1,OFFSET($B13:$B$37,0,0,X$7,1)))^(1/COUNT(OFFSET($B13:$B$37,0,0,X$7,1)))-1</f>
        <v>8.659080035976241E-2</v>
      </c>
      <c r="Y13" s="14">
        <f ca="1">IF(COUNT(OFFSET($B13:$B$37,0,0,Y$7,1))&lt;Y$7,"",FVSCHEDULE(1,OFFSET($B13:$B$37,0,0,Y$7,1)))^(1/COUNT(OFFSET($B13:$B$37,0,0,Y$7,1)))-1</f>
        <v>9.8052564713163815E-2</v>
      </c>
      <c r="Z13" s="14">
        <f ca="1">IF(COUNT(OFFSET($B13:$B$37,0,0,Z$7,1))&lt;Z$7,"",FVSCHEDULE(1,OFFSET($B13:$B$37,0,0,Z$7,1)))^(1/COUNT(OFFSET($B13:$B$37,0,0,Z$7,1)))-1</f>
        <v>9.7633890292343262E-2</v>
      </c>
      <c r="AA13" s="14">
        <f ca="1">IF(COUNT(OFFSET($B13:$B$37,0,0,AA$7,1))&lt;AA$7,"",FVSCHEDULE(1,OFFSET($B13:$B$37,0,0,AA$7,1)))^(1/COUNT(OFFSET($B13:$B$37,0,0,AA$7,1)))-1</f>
        <v>9.7138399585759094E-2</v>
      </c>
      <c r="AB13" s="14"/>
      <c r="AC13" s="14"/>
      <c r="AD13" s="14"/>
      <c r="AE13" s="14"/>
    </row>
    <row r="14" spans="1:32" x14ac:dyDescent="0.2">
      <c r="A14">
        <v>7</v>
      </c>
      <c r="B14" s="28">
        <f ca="1">'Simulace pohybu portfolia'!D8</f>
        <v>8.4692707331754172E-2</v>
      </c>
      <c r="C14" s="14">
        <f ca="1">IF(COUNT(OFFSET($B14:$B$37,0,0,C$7,1))&lt;C$7,"",FVSCHEDULE(1,OFFSET($B14:$B$37,0,0,C$7,1)))^(1/COUNT(OFFSET($B14:$B$37,0,0,C$7,1)))-1</f>
        <v>8.4692707331754269E-2</v>
      </c>
      <c r="D14" s="14">
        <f ca="1">IF(COUNT(OFFSET($B14:$B$37,0,0,D$7,1))&lt;D$7,"",FVSCHEDULE(1,OFFSET($B14:$B$37,0,0,D$7,1)))^(1/COUNT(OFFSET($B14:$B$37,0,0,D$7,1)))-1</f>
        <v>0.10119457329763337</v>
      </c>
      <c r="E14" s="14">
        <f ca="1">IF(COUNT(OFFSET($B14:$B$37,0,0,E$7,1))&lt;E$7,"",FVSCHEDULE(1,OFFSET($B14:$B$37,0,0,E$7,1)))^(1/COUNT(OFFSET($B14:$B$37,0,0,E$7,1)))-1</f>
        <v>7.3065280715191028E-2</v>
      </c>
      <c r="F14" s="14">
        <f ca="1">IF(COUNT(OFFSET($B14:$B$37,0,0,F$7,1))&lt;F$7,"",FVSCHEDULE(1,OFFSET($B14:$B$37,0,0,F$7,1)))^(1/COUNT(OFFSET($B14:$B$37,0,0,F$7,1)))-1</f>
        <v>7.1728852669924237E-2</v>
      </c>
      <c r="G14" s="14">
        <f ca="1">IF(COUNT(OFFSET($B14:$B$37,0,0,G$7,1))&lt;G$7,"",FVSCHEDULE(1,OFFSET($B14:$B$37,0,0,G$7,1)))^(1/COUNT(OFFSET($B14:$B$37,0,0,G$7,1)))-1</f>
        <v>7.3220709779638238E-2</v>
      </c>
      <c r="H14" s="14">
        <f ca="1">IF(COUNT(OFFSET($B14:$B$37,0,0,H$7,1))&lt;H$7,"",FVSCHEDULE(1,OFFSET($B14:$B$37,0,0,H$7,1)))^(1/COUNT(OFFSET($B14:$B$37,0,0,H$7,1)))-1</f>
        <v>8.8667821828221527E-2</v>
      </c>
      <c r="I14" s="14">
        <f ca="1">IF(COUNT(OFFSET($B14:$B$37,0,0,I$7,1))&lt;I$7,"",FVSCHEDULE(1,OFFSET($B14:$B$37,0,0,I$7,1)))^(1/COUNT(OFFSET($B14:$B$37,0,0,I$7,1)))-1</f>
        <v>8.1682684506758196E-2</v>
      </c>
      <c r="J14" s="14">
        <f ca="1">IF(COUNT(OFFSET($B14:$B$37,0,0,J$7,1))&lt;J$7,"",FVSCHEDULE(1,OFFSET($B14:$B$37,0,0,J$7,1)))^(1/COUNT(OFFSET($B14:$B$37,0,0,J$7,1)))-1</f>
        <v>7.8691486187719484E-2</v>
      </c>
      <c r="K14" s="14">
        <f ca="1">IF(COUNT(OFFSET($B14:$B$37,0,0,K$7,1))&lt;K$7,"",FVSCHEDULE(1,OFFSET($B14:$B$37,0,0,K$7,1)))^(1/COUNT(OFFSET($B14:$B$37,0,0,K$7,1)))-1</f>
        <v>8.5268729730284987E-2</v>
      </c>
      <c r="L14" s="14">
        <f ca="1">IF(COUNT(OFFSET($B14:$B$37,0,0,L$7,1))&lt;L$7,"",FVSCHEDULE(1,OFFSET($B14:$B$37,0,0,L$7,1)))^(1/COUNT(OFFSET($B14:$B$37,0,0,L$7,1)))-1</f>
        <v>8.5571222472679898E-2</v>
      </c>
      <c r="M14" s="14">
        <f ca="1">IF(COUNT(OFFSET($B14:$B$37,0,0,M$7,1))&lt;M$7,"",FVSCHEDULE(1,OFFSET($B14:$B$37,0,0,M$7,1)))^(1/COUNT(OFFSET($B14:$B$37,0,0,M$7,1)))-1</f>
        <v>7.9864666728900469E-2</v>
      </c>
      <c r="N14" s="14">
        <f ca="1">IF(COUNT(OFFSET($B14:$B$37,0,0,N$7,1))&lt;N$7,"",FVSCHEDULE(1,OFFSET($B14:$B$37,0,0,N$7,1)))^(1/COUNT(OFFSET($B14:$B$37,0,0,N$7,1)))-1</f>
        <v>8.3933487733531376E-2</v>
      </c>
      <c r="O14" s="14">
        <f ca="1">IF(COUNT(OFFSET($B14:$B$37,0,0,O$7,1))&lt;O$7,"",FVSCHEDULE(1,OFFSET($B14:$B$37,0,0,O$7,1)))^(1/COUNT(OFFSET($B14:$B$37,0,0,O$7,1)))-1</f>
        <v>8.4695789808780786E-2</v>
      </c>
      <c r="P14" s="14">
        <f ca="1">IF(COUNT(OFFSET($B14:$B$37,0,0,P$7,1))&lt;P$7,"",FVSCHEDULE(1,OFFSET($B14:$B$37,0,0,P$7,1)))^(1/COUNT(OFFSET($B14:$B$37,0,0,P$7,1)))-1</f>
        <v>8.8683242127414186E-2</v>
      </c>
      <c r="Q14" s="14">
        <f ca="1">IF(COUNT(OFFSET($B14:$B$37,0,0,Q$7,1))&lt;Q$7,"",FVSCHEDULE(1,OFFSET($B14:$B$37,0,0,Q$7,1)))^(1/COUNT(OFFSET($B14:$B$37,0,0,Q$7,1)))-1</f>
        <v>8.1354642748310058E-2</v>
      </c>
      <c r="R14" s="14">
        <f ca="1">IF(COUNT(OFFSET($B14:$B$37,0,0,R$7,1))&lt;R$7,"",FVSCHEDULE(1,OFFSET($B14:$B$37,0,0,R$7,1)))^(1/COUNT(OFFSET($B14:$B$37,0,0,R$7,1)))-1</f>
        <v>8.4005473016506294E-2</v>
      </c>
      <c r="S14" s="14">
        <f ca="1">IF(COUNT(OFFSET($B14:$B$37,0,0,S$7,1))&lt;S$7,"",FVSCHEDULE(1,OFFSET($B14:$B$37,0,0,S$7,1)))^(1/COUNT(OFFSET($B14:$B$37,0,0,S$7,1)))-1</f>
        <v>9.4967841777666706E-2</v>
      </c>
      <c r="T14" s="14">
        <f ca="1">IF(COUNT(OFFSET($B14:$B$37,0,0,T$7,1))&lt;T$7,"",FVSCHEDULE(1,OFFSET($B14:$B$37,0,0,T$7,1)))^(1/COUNT(OFFSET($B14:$B$37,0,0,T$7,1)))-1</f>
        <v>8.9519573492731208E-2</v>
      </c>
      <c r="U14" s="14">
        <f ca="1">IF(COUNT(OFFSET($B14:$B$37,0,0,U$7,1))&lt;U$7,"",FVSCHEDULE(1,OFFSET($B14:$B$37,0,0,U$7,1)))^(1/COUNT(OFFSET($B14:$B$37,0,0,U$7,1)))-1</f>
        <v>9.397545521716788E-2</v>
      </c>
      <c r="V14" s="14">
        <f ca="1">IF(COUNT(OFFSET($B14:$B$37,0,0,V$7,1))&lt;V$7,"",FVSCHEDULE(1,OFFSET($B14:$B$37,0,0,V$7,1)))^(1/COUNT(OFFSET($B14:$B$37,0,0,V$7,1)))-1</f>
        <v>8.2061038030001532E-2</v>
      </c>
      <c r="W14" s="14">
        <f ca="1">IF(COUNT(OFFSET($B14:$B$37,0,0,W$7,1))&lt;W$7,"",FVSCHEDULE(1,OFFSET($B14:$B$37,0,0,W$7,1)))^(1/COUNT(OFFSET($B14:$B$37,0,0,W$7,1)))-1</f>
        <v>7.9397145162669602E-2</v>
      </c>
      <c r="X14" s="14">
        <f ca="1">IF(COUNT(OFFSET($B14:$B$37,0,0,X$7,1))&lt;X$7,"",FVSCHEDULE(1,OFFSET($B14:$B$37,0,0,X$7,1)))^(1/COUNT(OFFSET($B14:$B$37,0,0,X$7,1)))-1</f>
        <v>9.1632956569435153E-2</v>
      </c>
      <c r="Y14" s="14">
        <f ca="1">IF(COUNT(OFFSET($B14:$B$37,0,0,Y$7,1))&lt;Y$7,"",FVSCHEDULE(1,OFFSET($B14:$B$37,0,0,Y$7,1)))^(1/COUNT(OFFSET($B14:$B$37,0,0,Y$7,1)))-1</f>
        <v>9.147685730009858E-2</v>
      </c>
      <c r="Z14" s="14">
        <f ca="1">IF(COUNT(OFFSET($B14:$B$37,0,0,Z$7,1))&lt;Z$7,"",FVSCHEDULE(1,OFFSET($B14:$B$37,0,0,Z$7,1)))^(1/COUNT(OFFSET($B14:$B$37,0,0,Z$7,1)))-1</f>
        <v>9.1219353017865767E-2</v>
      </c>
      <c r="AA14" s="14"/>
      <c r="AB14" s="14"/>
      <c r="AC14" s="14"/>
      <c r="AD14" s="14"/>
      <c r="AE14" s="14"/>
    </row>
    <row r="15" spans="1:32" x14ac:dyDescent="0.2">
      <c r="A15">
        <v>8</v>
      </c>
      <c r="B15" s="28">
        <f ca="1">'Simulace pohybu portfolia'!D9</f>
        <v>0.11794748878059258</v>
      </c>
      <c r="C15" s="14">
        <f ca="1">IF(COUNT(OFFSET($B15:$B$37,0,0,C$7,1))&lt;C$7,"",FVSCHEDULE(1,OFFSET($B15:$B$37,0,0,C$7,1)))^(1/COUNT(OFFSET($B15:$B$37,0,0,C$7,1)))-1</f>
        <v>0.11794748878059247</v>
      </c>
      <c r="D15" s="14">
        <f ca="1">IF(COUNT(OFFSET($B15:$B$37,0,0,D$7,1))&lt;D$7,"",FVSCHEDULE(1,OFFSET($B15:$B$37,0,0,D$7,1)))^(1/COUNT(OFFSET($B15:$B$37,0,0,D$7,1)))-1</f>
        <v>6.7298391579015515E-2</v>
      </c>
      <c r="E15" s="14">
        <f ca="1">IF(COUNT(OFFSET($B15:$B$37,0,0,E$7,1))&lt;E$7,"",FVSCHEDULE(1,OFFSET($B15:$B$37,0,0,E$7,1)))^(1/COUNT(OFFSET($B15:$B$37,0,0,E$7,1)))-1</f>
        <v>6.7442090642137353E-2</v>
      </c>
      <c r="F15" s="14">
        <f ca="1">IF(COUNT(OFFSET($B15:$B$37,0,0,F$7,1))&lt;F$7,"",FVSCHEDULE(1,OFFSET($B15:$B$37,0,0,F$7,1)))^(1/COUNT(OFFSET($B15:$B$37,0,0,F$7,1)))-1</f>
        <v>7.0371718702011421E-2</v>
      </c>
      <c r="G15" s="14">
        <f ca="1">IF(COUNT(OFFSET($B15:$B$37,0,0,G$7,1))&lt;G$7,"",FVSCHEDULE(1,OFFSET($B15:$B$37,0,0,G$7,1)))^(1/COUNT(OFFSET($B15:$B$37,0,0,G$7,1)))-1</f>
        <v>8.9464591152282669E-2</v>
      </c>
      <c r="H15" s="14">
        <f ca="1">IF(COUNT(OFFSET($B15:$B$37,0,0,H$7,1))&lt;H$7,"",FVSCHEDULE(1,OFFSET($B15:$B$37,0,0,H$7,1)))^(1/COUNT(OFFSET($B15:$B$37,0,0,H$7,1)))-1</f>
        <v>8.1181826741927088E-2</v>
      </c>
      <c r="I15" s="14">
        <f ca="1">IF(COUNT(OFFSET($B15:$B$37,0,0,I$7,1))&lt;I$7,"",FVSCHEDULE(1,OFFSET($B15:$B$37,0,0,I$7,1)))^(1/COUNT(OFFSET($B15:$B$37,0,0,I$7,1)))-1</f>
        <v>7.7836883596102302E-2</v>
      </c>
      <c r="J15" s="14">
        <f ca="1">IF(COUNT(OFFSET($B15:$B$37,0,0,J$7,1))&lt;J$7,"",FVSCHEDULE(1,OFFSET($B15:$B$37,0,0,J$7,1)))^(1/COUNT(OFFSET($B15:$B$37,0,0,J$7,1)))-1</f>
        <v>8.5340754034995303E-2</v>
      </c>
      <c r="K15" s="14">
        <f ca="1">IF(COUNT(OFFSET($B15:$B$37,0,0,K$7,1))&lt;K$7,"",FVSCHEDULE(1,OFFSET($B15:$B$37,0,0,K$7,1)))^(1/COUNT(OFFSET($B15:$B$37,0,0,K$7,1)))-1</f>
        <v>8.5668879177039692E-2</v>
      </c>
      <c r="L15" s="14">
        <f ca="1">IF(COUNT(OFFSET($B15:$B$37,0,0,L$7,1))&lt;L$7,"",FVSCHEDULE(1,OFFSET($B15:$B$37,0,0,L$7,1)))^(1/COUNT(OFFSET($B15:$B$37,0,0,L$7,1)))-1</f>
        <v>7.9383046196677354E-2</v>
      </c>
      <c r="M15" s="14">
        <f ca="1">IF(COUNT(OFFSET($B15:$B$37,0,0,M$7,1))&lt;M$7,"",FVSCHEDULE(1,OFFSET($B15:$B$37,0,0,M$7,1)))^(1/COUNT(OFFSET($B15:$B$37,0,0,M$7,1)))-1</f>
        <v>8.3864494126458133E-2</v>
      </c>
      <c r="N15" s="14">
        <f ca="1">IF(COUNT(OFFSET($B15:$B$37,0,0,N$7,1))&lt;N$7,"",FVSCHEDULE(1,OFFSET($B15:$B$37,0,0,N$7,1)))^(1/COUNT(OFFSET($B15:$B$37,0,0,N$7,1)))-1</f>
        <v>8.4696046682261716E-2</v>
      </c>
      <c r="O15" s="14">
        <f ca="1">IF(COUNT(OFFSET($B15:$B$37,0,0,O$7,1))&lt;O$7,"",FVSCHEDULE(1,OFFSET($B15:$B$37,0,0,O$7,1)))^(1/COUNT(OFFSET($B15:$B$37,0,0,O$7,1)))-1</f>
        <v>8.8990813743872632E-2</v>
      </c>
      <c r="P15" s="14">
        <f ca="1">IF(COUNT(OFFSET($B15:$B$37,0,0,P$7,1))&lt;P$7,"",FVSCHEDULE(1,OFFSET($B15:$B$37,0,0,P$7,1)))^(1/COUNT(OFFSET($B15:$B$37,0,0,P$7,1)))-1</f>
        <v>8.1116603025094935E-2</v>
      </c>
      <c r="Q15" s="14">
        <f ca="1">IF(COUNT(OFFSET($B15:$B$37,0,0,Q$7,1))&lt;Q$7,"",FVSCHEDULE(1,OFFSET($B15:$B$37,0,0,Q$7,1)))^(1/COUNT(OFFSET($B15:$B$37,0,0,Q$7,1)))-1</f>
        <v>8.3959672879948988E-2</v>
      </c>
      <c r="R15" s="14">
        <f ca="1">IF(COUNT(OFFSET($B15:$B$37,0,0,R$7,1))&lt;R$7,"",FVSCHEDULE(1,OFFSET($B15:$B$37,0,0,R$7,1)))^(1/COUNT(OFFSET($B15:$B$37,0,0,R$7,1)))-1</f>
        <v>9.5613259977900711E-2</v>
      </c>
      <c r="S15" s="14">
        <f ca="1">IF(COUNT(OFFSET($B15:$B$37,0,0,S$7,1))&lt;S$7,"",FVSCHEDULE(1,OFFSET($B15:$B$37,0,0,S$7,1)))^(1/COUNT(OFFSET($B15:$B$37,0,0,S$7,1)))-1</f>
        <v>8.9804174775668599E-2</v>
      </c>
      <c r="T15" s="14">
        <f ca="1">IF(COUNT(OFFSET($B15:$B$37,0,0,T$7,1))&lt;T$7,"",FVSCHEDULE(1,OFFSET($B15:$B$37,0,0,T$7,1)))^(1/COUNT(OFFSET($B15:$B$37,0,0,T$7,1)))-1</f>
        <v>9.4493486481110667E-2</v>
      </c>
      <c r="U15" s="14">
        <f ca="1">IF(COUNT(OFFSET($B15:$B$37,0,0,U$7,1))&lt;U$7,"",FVSCHEDULE(1,OFFSET($B15:$B$37,0,0,U$7,1)))^(1/COUNT(OFFSET($B15:$B$37,0,0,U$7,1)))-1</f>
        <v>8.1922706122825817E-2</v>
      </c>
      <c r="V15" s="14">
        <f ca="1">IF(COUNT(OFFSET($B15:$B$37,0,0,V$7,1))&lt;V$7,"",FVSCHEDULE(1,OFFSET($B15:$B$37,0,0,V$7,1)))^(1/COUNT(OFFSET($B15:$B$37,0,0,V$7,1)))-1</f>
        <v>7.9133046757279057E-2</v>
      </c>
      <c r="W15" s="14">
        <f ca="1">IF(COUNT(OFFSET($B15:$B$37,0,0,W$7,1))&lt;W$7,"",FVSCHEDULE(1,OFFSET($B15:$B$37,0,0,W$7,1)))^(1/COUNT(OFFSET($B15:$B$37,0,0,W$7,1)))-1</f>
        <v>9.1964550022653135E-2</v>
      </c>
      <c r="X15" s="14">
        <f ca="1">IF(COUNT(OFFSET($B15:$B$37,0,0,X$7,1))&lt;X$7,"",FVSCHEDULE(1,OFFSET($B15:$B$37,0,0,X$7,1)))^(1/COUNT(OFFSET($B15:$B$37,0,0,X$7,1)))-1</f>
        <v>9.1786233929649352E-2</v>
      </c>
      <c r="Y15" s="14">
        <f ca="1">IF(COUNT(OFFSET($B15:$B$37,0,0,Y$7,1))&lt;Y$7,"",FVSCHEDULE(1,OFFSET($B15:$B$37,0,0,Y$7,1)))^(1/COUNT(OFFSET($B15:$B$37,0,0,Y$7,1)))-1</f>
        <v>9.1504009355963145E-2</v>
      </c>
      <c r="Z15" s="14"/>
      <c r="AA15" s="14"/>
      <c r="AB15" s="14"/>
      <c r="AC15" s="14"/>
      <c r="AD15" s="14"/>
      <c r="AE15" s="14"/>
    </row>
    <row r="16" spans="1:32" x14ac:dyDescent="0.2">
      <c r="A16">
        <v>9</v>
      </c>
      <c r="B16" s="28">
        <f ca="1">'Simulace pohybu portfolia'!D10</f>
        <v>1.8943973754671949E-2</v>
      </c>
      <c r="C16" s="14">
        <f ca="1">IF(COUNT(OFFSET($B16:$B$37,0,0,C$7,1))&lt;C$7,"",FVSCHEDULE(1,OFFSET($B16:$B$37,0,0,C$7,1)))^(1/COUNT(OFFSET($B16:$B$37,0,0,C$7,1)))-1</f>
        <v>1.8943973754671939E-2</v>
      </c>
      <c r="D16" s="14">
        <f ca="1">IF(COUNT(OFFSET($B16:$B$37,0,0,D$7,1))&lt;D$7,"",FVSCHEDULE(1,OFFSET($B16:$B$37,0,0,D$7,1)))^(1/COUNT(OFFSET($B16:$B$37,0,0,D$7,1)))-1</f>
        <v>4.3051574623720335E-2</v>
      </c>
      <c r="E16" s="14">
        <f ca="1">IF(COUNT(OFFSET($B16:$B$37,0,0,E$7,1))&lt;E$7,"",FVSCHEDULE(1,OFFSET($B16:$B$37,0,0,E$7,1)))^(1/COUNT(OFFSET($B16:$B$37,0,0,E$7,1)))-1</f>
        <v>5.4967383307451323E-2</v>
      </c>
      <c r="F16" s="14">
        <f ca="1">IF(COUNT(OFFSET($B16:$B$37,0,0,F$7,1))&lt;F$7,"",FVSCHEDULE(1,OFFSET($B16:$B$37,0,0,F$7,1)))^(1/COUNT(OFFSET($B16:$B$37,0,0,F$7,1)))-1</f>
        <v>8.2457985095009789E-2</v>
      </c>
      <c r="G16" s="14">
        <f ca="1">IF(COUNT(OFFSET($B16:$B$37,0,0,G$7,1))&lt;G$7,"",FVSCHEDULE(1,OFFSET($B16:$B$37,0,0,G$7,1)))^(1/COUNT(OFFSET($B16:$B$37,0,0,G$7,1)))-1</f>
        <v>7.3975078336476541E-2</v>
      </c>
      <c r="H16" s="14">
        <f ca="1">IF(COUNT(OFFSET($B16:$B$37,0,0,H$7,1))&lt;H$7,"",FVSCHEDULE(1,OFFSET($B16:$B$37,0,0,H$7,1)))^(1/COUNT(OFFSET($B16:$B$37,0,0,H$7,1)))-1</f>
        <v>7.129311502311042E-2</v>
      </c>
      <c r="I16" s="14">
        <f ca="1">IF(COUNT(OFFSET($B16:$B$37,0,0,I$7,1))&lt;I$7,"",FVSCHEDULE(1,OFFSET($B16:$B$37,0,0,I$7,1)))^(1/COUNT(OFFSET($B16:$B$37,0,0,I$7,1)))-1</f>
        <v>8.0760939860539116E-2</v>
      </c>
      <c r="J16" s="14">
        <f ca="1">IF(COUNT(OFFSET($B16:$B$37,0,0,J$7,1))&lt;J$7,"",FVSCHEDULE(1,OFFSET($B16:$B$37,0,0,J$7,1)))^(1/COUNT(OFFSET($B16:$B$37,0,0,J$7,1)))-1</f>
        <v>8.1700142513147167E-2</v>
      </c>
      <c r="K16" s="14">
        <f ca="1">IF(COUNT(OFFSET($B16:$B$37,0,0,K$7,1))&lt;K$7,"",FVSCHEDULE(1,OFFSET($B16:$B$37,0,0,K$7,1)))^(1/COUNT(OFFSET($B16:$B$37,0,0,K$7,1)))-1</f>
        <v>7.5181079280782326E-2</v>
      </c>
      <c r="L16" s="14">
        <f ca="1">IF(COUNT(OFFSET($B16:$B$37,0,0,L$7,1))&lt;L$7,"",FVSCHEDULE(1,OFFSET($B16:$B$37,0,0,L$7,1)))^(1/COUNT(OFFSET($B16:$B$37,0,0,L$7,1)))-1</f>
        <v>8.0513875140749924E-2</v>
      </c>
      <c r="M16" s="14">
        <f ca="1">IF(COUNT(OFFSET($B16:$B$37,0,0,M$7,1))&lt;M$7,"",FVSCHEDULE(1,OFFSET($B16:$B$37,0,0,M$7,1)))^(1/COUNT(OFFSET($B16:$B$37,0,0,M$7,1)))-1</f>
        <v>8.1722678405835358E-2</v>
      </c>
      <c r="N16" s="14">
        <f ca="1">IF(COUNT(OFFSET($B16:$B$37,0,0,N$7,1))&lt;N$7,"",FVSCHEDULE(1,OFFSET($B16:$B$37,0,0,N$7,1)))^(1/COUNT(OFFSET($B16:$B$37,0,0,N$7,1)))-1</f>
        <v>8.6611884125476157E-2</v>
      </c>
      <c r="O16" s="14">
        <f ca="1">IF(COUNT(OFFSET($B16:$B$37,0,0,O$7,1))&lt;O$7,"",FVSCHEDULE(1,OFFSET($B16:$B$37,0,0,O$7,1)))^(1/COUNT(OFFSET($B16:$B$37,0,0,O$7,1)))-1</f>
        <v>7.8334234716887829E-2</v>
      </c>
      <c r="P16" s="14">
        <f ca="1">IF(COUNT(OFFSET($B16:$B$37,0,0,P$7,1))&lt;P$7,"",FVSCHEDULE(1,OFFSET($B16:$B$37,0,0,P$7,1)))^(1/COUNT(OFFSET($B16:$B$37,0,0,P$7,1)))-1</f>
        <v>8.1571888789135683E-2</v>
      </c>
      <c r="Q16" s="14">
        <f ca="1">IF(COUNT(OFFSET($B16:$B$37,0,0,Q$7,1))&lt;Q$7,"",FVSCHEDULE(1,OFFSET($B16:$B$37,0,0,Q$7,1)))^(1/COUNT(OFFSET($B16:$B$37,0,0,Q$7,1)))-1</f>
        <v>9.4140275516480854E-2</v>
      </c>
      <c r="R16" s="14">
        <f ca="1">IF(COUNT(OFFSET($B16:$B$37,0,0,R$7,1))&lt;R$7,"",FVSCHEDULE(1,OFFSET($B16:$B$37,0,0,R$7,1)))^(1/COUNT(OFFSET($B16:$B$37,0,0,R$7,1)))-1</f>
        <v>8.8068928830355109E-2</v>
      </c>
      <c r="S16" s="14">
        <f ca="1">IF(COUNT(OFFSET($B16:$B$37,0,0,S$7,1))&lt;S$7,"",FVSCHEDULE(1,OFFSET($B16:$B$37,0,0,S$7,1)))^(1/COUNT(OFFSET($B16:$B$37,0,0,S$7,1)))-1</f>
        <v>9.3129264655242183E-2</v>
      </c>
      <c r="T16" s="14">
        <f ca="1">IF(COUNT(OFFSET($B16:$B$37,0,0,T$7,1))&lt;T$7,"",FVSCHEDULE(1,OFFSET($B16:$B$37,0,0,T$7,1)))^(1/COUNT(OFFSET($B16:$B$37,0,0,T$7,1)))-1</f>
        <v>7.9955717799357284E-2</v>
      </c>
      <c r="U16" s="14">
        <f ca="1">IF(COUNT(OFFSET($B16:$B$37,0,0,U$7,1))&lt;U$7,"",FVSCHEDULE(1,OFFSET($B16:$B$37,0,0,U$7,1)))^(1/COUNT(OFFSET($B16:$B$37,0,0,U$7,1)))-1</f>
        <v>7.7127927745827662E-2</v>
      </c>
      <c r="V16" s="14">
        <f ca="1">IF(COUNT(OFFSET($B16:$B$37,0,0,V$7,1))&lt;V$7,"",FVSCHEDULE(1,OFFSET($B16:$B$37,0,0,V$7,1)))^(1/COUNT(OFFSET($B16:$B$37,0,0,V$7,1)))-1</f>
        <v>9.0681373107388996E-2</v>
      </c>
      <c r="W16" s="14">
        <f ca="1">IF(COUNT(OFFSET($B16:$B$37,0,0,W$7,1))&lt;W$7,"",FVSCHEDULE(1,OFFSET($B16:$B$37,0,0,W$7,1)))^(1/COUNT(OFFSET($B16:$B$37,0,0,W$7,1)))-1</f>
        <v>9.0555845025356296E-2</v>
      </c>
      <c r="X16" s="14">
        <f ca="1">IF(COUNT(OFFSET($B16:$B$37,0,0,X$7,1))&lt;X$7,"",FVSCHEDULE(1,OFFSET($B16:$B$37,0,0,X$7,1)))^(1/COUNT(OFFSET($B16:$B$37,0,0,X$7,1)))-1</f>
        <v>9.0317007873379707E-2</v>
      </c>
      <c r="Y16" s="14"/>
      <c r="Z16" s="14"/>
      <c r="AA16" s="14"/>
      <c r="AB16" s="14"/>
      <c r="AC16" s="14"/>
      <c r="AD16" s="14"/>
      <c r="AE16" s="14"/>
    </row>
    <row r="17" spans="1:31" x14ac:dyDescent="0.2">
      <c r="A17">
        <v>10</v>
      </c>
      <c r="B17" s="28">
        <f ca="1">'Simulace pohybu portfolia'!D11</f>
        <v>6.7729546813107194E-2</v>
      </c>
      <c r="C17" s="14">
        <f ca="1">IF(COUNT(OFFSET($B17:$B$37,0,0,C$7,1))&lt;C$7,"",FVSCHEDULE(1,OFFSET($B17:$B$37,0,0,C$7,1)))^(1/COUNT(OFFSET($B17:$B$37,0,0,C$7,1)))-1</f>
        <v>6.7729546813107167E-2</v>
      </c>
      <c r="D17" s="14">
        <f ca="1">IF(COUNT(OFFSET($B17:$B$37,0,0,D$7,1))&lt;D$7,"",FVSCHEDULE(1,OFFSET($B17:$B$37,0,0,D$7,1)))^(1/COUNT(OFFSET($B17:$B$37,0,0,D$7,1)))-1</f>
        <v>7.345389558968396E-2</v>
      </c>
      <c r="E17" s="14">
        <f ca="1">IF(COUNT(OFFSET($B17:$B$37,0,0,E$7,1))&lt;E$7,"",FVSCHEDULE(1,OFFSET($B17:$B$37,0,0,E$7,1)))^(1/COUNT(OFFSET($B17:$B$37,0,0,E$7,1)))-1</f>
        <v>0.1044972263889461</v>
      </c>
      <c r="F17" s="14">
        <f ca="1">IF(COUNT(OFFSET($B17:$B$37,0,0,F$7,1))&lt;F$7,"",FVSCHEDULE(1,OFFSET($B17:$B$37,0,0,F$7,1)))^(1/COUNT(OFFSET($B17:$B$37,0,0,F$7,1)))-1</f>
        <v>8.8191121693266927E-2</v>
      </c>
      <c r="G17" s="14">
        <f ca="1">IF(COUNT(OFFSET($B17:$B$37,0,0,G$7,1))&lt;G$7,"",FVSCHEDULE(1,OFFSET($B17:$B$37,0,0,G$7,1)))^(1/COUNT(OFFSET($B17:$B$37,0,0,G$7,1)))-1</f>
        <v>8.2081359037068813E-2</v>
      </c>
      <c r="H17" s="14">
        <f ca="1">IF(COUNT(OFFSET($B17:$B$37,0,0,H$7,1))&lt;H$7,"",FVSCHEDULE(1,OFFSET($B17:$B$37,0,0,H$7,1)))^(1/COUNT(OFFSET($B17:$B$37,0,0,H$7,1)))-1</f>
        <v>9.1422399967696855E-2</v>
      </c>
      <c r="I17" s="14">
        <f ca="1">IF(COUNT(OFFSET($B17:$B$37,0,0,I$7,1))&lt;I$7,"",FVSCHEDULE(1,OFFSET($B17:$B$37,0,0,I$7,1)))^(1/COUNT(OFFSET($B17:$B$37,0,0,I$7,1)))-1</f>
        <v>9.0975430354446329E-2</v>
      </c>
      <c r="J17" s="14">
        <f ca="1">IF(COUNT(OFFSET($B17:$B$37,0,0,J$7,1))&lt;J$7,"",FVSCHEDULE(1,OFFSET($B17:$B$37,0,0,J$7,1)))^(1/COUNT(OFFSET($B17:$B$37,0,0,J$7,1)))-1</f>
        <v>8.2425529381792817E-2</v>
      </c>
      <c r="K17" s="14">
        <f ca="1">IF(COUNT(OFFSET($B17:$B$37,0,0,K$7,1))&lt;K$7,"",FVSCHEDULE(1,OFFSET($B17:$B$37,0,0,K$7,1)))^(1/COUNT(OFFSET($B17:$B$37,0,0,K$7,1)))-1</f>
        <v>8.7580629748027716E-2</v>
      </c>
      <c r="L17" s="14">
        <f ca="1">IF(COUNT(OFFSET($B17:$B$37,0,0,L$7,1))&lt;L$7,"",FVSCHEDULE(1,OFFSET($B17:$B$37,0,0,L$7,1)))^(1/COUNT(OFFSET($B17:$B$37,0,0,L$7,1)))-1</f>
        <v>8.8209462015849116E-2</v>
      </c>
      <c r="M17" s="14">
        <f ca="1">IF(COUNT(OFFSET($B17:$B$37,0,0,M$7,1))&lt;M$7,"",FVSCHEDULE(1,OFFSET($B17:$B$37,0,0,M$7,1)))^(1/COUNT(OFFSET($B17:$B$37,0,0,M$7,1)))-1</f>
        <v>9.2981998679346312E-2</v>
      </c>
      <c r="N17" s="14">
        <f ca="1">IF(COUNT(OFFSET($B17:$B$37,0,0,N$7,1))&lt;N$7,"",FVSCHEDULE(1,OFFSET($B17:$B$37,0,0,N$7,1)))^(1/COUNT(OFFSET($B17:$B$37,0,0,N$7,1)))-1</f>
        <v>8.3436969436605057E-2</v>
      </c>
      <c r="O17" s="14">
        <f ca="1">IF(COUNT(OFFSET($B17:$B$37,0,0,O$7,1))&lt;O$7,"",FVSCHEDULE(1,OFFSET($B17:$B$37,0,0,O$7,1)))^(1/COUNT(OFFSET($B17:$B$37,0,0,O$7,1)))-1</f>
        <v>8.6545931305560764E-2</v>
      </c>
      <c r="P17" s="14">
        <f ca="1">IF(COUNT(OFFSET($B17:$B$37,0,0,P$7,1))&lt;P$7,"",FVSCHEDULE(1,OFFSET($B17:$B$37,0,0,P$7,1)))^(1/COUNT(OFFSET($B17:$B$37,0,0,P$7,1)))-1</f>
        <v>9.9719102722386488E-2</v>
      </c>
      <c r="Q17" s="14">
        <f ca="1">IF(COUNT(OFFSET($B17:$B$37,0,0,Q$7,1))&lt;Q$7,"",FVSCHEDULE(1,OFFSET($B17:$B$37,0,0,Q$7,1)))^(1/COUNT(OFFSET($B17:$B$37,0,0,Q$7,1)))-1</f>
        <v>9.2840586140074288E-2</v>
      </c>
      <c r="R17" s="14">
        <f ca="1">IF(COUNT(OFFSET($B17:$B$37,0,0,R$7,1))&lt;R$7,"",FVSCHEDULE(1,OFFSET($B17:$B$37,0,0,R$7,1)))^(1/COUNT(OFFSET($B17:$B$37,0,0,R$7,1)))-1</f>
        <v>9.7941237820774685E-2</v>
      </c>
      <c r="S17" s="14">
        <f ca="1">IF(COUNT(OFFSET($B17:$B$37,0,0,S$7,1))&lt;S$7,"",FVSCHEDULE(1,OFFSET($B17:$B$37,0,0,S$7,1)))^(1/COUNT(OFFSET($B17:$B$37,0,0,S$7,1)))-1</f>
        <v>8.3656335063147402E-2</v>
      </c>
      <c r="T17" s="14">
        <f ca="1">IF(COUNT(OFFSET($B17:$B$37,0,0,T$7,1))&lt;T$7,"",FVSCHEDULE(1,OFFSET($B17:$B$37,0,0,T$7,1)))^(1/COUNT(OFFSET($B17:$B$37,0,0,T$7,1)))-1</f>
        <v>8.0456082440875543E-2</v>
      </c>
      <c r="U17" s="14">
        <f ca="1">IF(COUNT(OFFSET($B17:$B$37,0,0,U$7,1))&lt;U$7,"",FVSCHEDULE(1,OFFSET($B17:$B$37,0,0,U$7,1)))^(1/COUNT(OFFSET($B17:$B$37,0,0,U$7,1)))-1</f>
        <v>9.4593922779124373E-2</v>
      </c>
      <c r="V17" s="14">
        <f ca="1">IF(COUNT(OFFSET($B17:$B$37,0,0,V$7,1))&lt;V$7,"",FVSCHEDULE(1,OFFSET($B17:$B$37,0,0,V$7,1)))^(1/COUNT(OFFSET($B17:$B$37,0,0,V$7,1)))-1</f>
        <v>9.4265709134260467E-2</v>
      </c>
      <c r="W17" s="14">
        <f ca="1">IF(COUNT(OFFSET($B17:$B$37,0,0,W$7,1))&lt;W$7,"",FVSCHEDULE(1,OFFSET($B17:$B$37,0,0,W$7,1)))^(1/COUNT(OFFSET($B17:$B$37,0,0,W$7,1)))-1</f>
        <v>9.3837743492980685E-2</v>
      </c>
      <c r="X17" s="14"/>
      <c r="Y17" s="14"/>
      <c r="Z17" s="14"/>
      <c r="AA17" s="14"/>
      <c r="AB17" s="14"/>
      <c r="AC17" s="14"/>
      <c r="AD17" s="14"/>
      <c r="AE17" s="14"/>
    </row>
    <row r="18" spans="1:31" x14ac:dyDescent="0.2">
      <c r="A18">
        <v>11</v>
      </c>
      <c r="B18" s="28">
        <f ca="1">'Simulace pohybu portfolia'!D12</f>
        <v>7.9208933943985538E-2</v>
      </c>
      <c r="C18" s="14">
        <f ca="1">IF(COUNT(OFFSET($B18:$B$37,0,0,C$7,1))&lt;C$7,"",FVSCHEDULE(1,OFFSET($B18:$B$37,0,0,C$7,1)))^(1/COUNT(OFFSET($B18:$B$37,0,0,C$7,1)))-1</f>
        <v>7.9208933943985649E-2</v>
      </c>
      <c r="D18" s="14">
        <f ca="1">IF(COUNT(OFFSET($B18:$B$37,0,0,D$7,1))&lt;D$7,"",FVSCHEDULE(1,OFFSET($B18:$B$37,0,0,D$7,1)))^(1/COUNT(OFFSET($B18:$B$37,0,0,D$7,1)))-1</f>
        <v>0.1233531668063903</v>
      </c>
      <c r="E18" s="14">
        <f ca="1">IF(COUNT(OFFSET($B18:$B$37,0,0,E$7,1))&lt;E$7,"",FVSCHEDULE(1,OFFSET($B18:$B$37,0,0,E$7,1)))^(1/COUNT(OFFSET($B18:$B$37,0,0,E$7,1)))-1</f>
        <v>9.5098415852992169E-2</v>
      </c>
      <c r="F18" s="14">
        <f ca="1">IF(COUNT(OFFSET($B18:$B$37,0,0,F$7,1))&lt;F$7,"",FVSCHEDULE(1,OFFSET($B18:$B$37,0,0,F$7,1)))^(1/COUNT(OFFSET($B18:$B$37,0,0,F$7,1)))-1</f>
        <v>8.5699353409340429E-2</v>
      </c>
      <c r="G18" s="14">
        <f ca="1">IF(COUNT(OFFSET($B18:$B$37,0,0,G$7,1))&lt;G$7,"",FVSCHEDULE(1,OFFSET($B18:$B$37,0,0,G$7,1)))^(1/COUNT(OFFSET($B18:$B$37,0,0,G$7,1)))-1</f>
        <v>9.6223690117163141E-2</v>
      </c>
      <c r="H18" s="14">
        <f ca="1">IF(COUNT(OFFSET($B18:$B$37,0,0,H$7,1))&lt;H$7,"",FVSCHEDULE(1,OFFSET($B18:$B$37,0,0,H$7,1)))^(1/COUNT(OFFSET($B18:$B$37,0,0,H$7,1)))-1</f>
        <v>9.4898653193757676E-2</v>
      </c>
      <c r="I18" s="14">
        <f ca="1">IF(COUNT(OFFSET($B18:$B$37,0,0,I$7,1))&lt;I$7,"",FVSCHEDULE(1,OFFSET($B18:$B$37,0,0,I$7,1)))^(1/COUNT(OFFSET($B18:$B$37,0,0,I$7,1)))-1</f>
        <v>8.4541402949803945E-2</v>
      </c>
      <c r="J18" s="14">
        <f ca="1">IF(COUNT(OFFSET($B18:$B$37,0,0,J$7,1))&lt;J$7,"",FVSCHEDULE(1,OFFSET($B18:$B$37,0,0,J$7,1)))^(1/COUNT(OFFSET($B18:$B$37,0,0,J$7,1)))-1</f>
        <v>9.0087825749238348E-2</v>
      </c>
      <c r="K18" s="14">
        <f ca="1">IF(COUNT(OFFSET($B18:$B$37,0,0,K$7,1))&lt;K$7,"",FVSCHEDULE(1,OFFSET($B18:$B$37,0,0,K$7,1)))^(1/COUNT(OFFSET($B18:$B$37,0,0,K$7,1)))-1</f>
        <v>9.0509119805877614E-2</v>
      </c>
      <c r="L18" s="14">
        <f ca="1">IF(COUNT(OFFSET($B18:$B$37,0,0,L$7,1))&lt;L$7,"",FVSCHEDULE(1,OFFSET($B18:$B$37,0,0,L$7,1)))^(1/COUNT(OFFSET($B18:$B$37,0,0,L$7,1)))-1</f>
        <v>9.5539861356284339E-2</v>
      </c>
      <c r="M18" s="14">
        <f ca="1">IF(COUNT(OFFSET($B18:$B$37,0,0,M$7,1))&lt;M$7,"",FVSCHEDULE(1,OFFSET($B18:$B$37,0,0,M$7,1)))^(1/COUNT(OFFSET($B18:$B$37,0,0,M$7,1)))-1</f>
        <v>8.4876324373523104E-2</v>
      </c>
      <c r="N18" s="14">
        <f ca="1">IF(COUNT(OFFSET($B18:$B$37,0,0,N$7,1))&lt;N$7,"",FVSCHEDULE(1,OFFSET($B18:$B$37,0,0,N$7,1)))^(1/COUNT(OFFSET($B18:$B$37,0,0,N$7,1)))-1</f>
        <v>8.812885135926396E-2</v>
      </c>
      <c r="O18" s="14">
        <f ca="1">IF(COUNT(OFFSET($B18:$B$37,0,0,O$7,1))&lt;O$7,"",FVSCHEDULE(1,OFFSET($B18:$B$37,0,0,O$7,1)))^(1/COUNT(OFFSET($B18:$B$37,0,0,O$7,1)))-1</f>
        <v>0.10221917482123666</v>
      </c>
      <c r="P18" s="14">
        <f ca="1">IF(COUNT(OFFSET($B18:$B$37,0,0,P$7,1))&lt;P$7,"",FVSCHEDULE(1,OFFSET($B18:$B$37,0,0,P$7,1)))^(1/COUNT(OFFSET($B18:$B$37,0,0,P$7,1)))-1</f>
        <v>9.4656667316311838E-2</v>
      </c>
      <c r="Q18" s="14">
        <f ca="1">IF(COUNT(OFFSET($B18:$B$37,0,0,Q$7,1))&lt;Q$7,"",FVSCHEDULE(1,OFFSET($B18:$B$37,0,0,Q$7,1)))^(1/COUNT(OFFSET($B18:$B$37,0,0,Q$7,1)))-1</f>
        <v>9.9985481180572267E-2</v>
      </c>
      <c r="R18" s="14">
        <f ca="1">IF(COUNT(OFFSET($B18:$B$37,0,0,R$7,1))&lt;R$7,"",FVSCHEDULE(1,OFFSET($B18:$B$37,0,0,R$7,1)))^(1/COUNT(OFFSET($B18:$B$37,0,0,R$7,1)))-1</f>
        <v>8.4659610953302433E-2</v>
      </c>
      <c r="S18" s="14">
        <f ca="1">IF(COUNT(OFFSET($B18:$B$37,0,0,S$7,1))&lt;S$7,"",FVSCHEDULE(1,OFFSET($B18:$B$37,0,0,S$7,1)))^(1/COUNT(OFFSET($B18:$B$37,0,0,S$7,1)))-1</f>
        <v>8.1209408554383744E-2</v>
      </c>
      <c r="T18" s="14">
        <f ca="1">IF(COUNT(OFFSET($B18:$B$37,0,0,T$7,1))&lt;T$7,"",FVSCHEDULE(1,OFFSET($B18:$B$37,0,0,T$7,1)))^(1/COUNT(OFFSET($B18:$B$37,0,0,T$7,1)))-1</f>
        <v>9.6106051526608782E-2</v>
      </c>
      <c r="U18" s="14">
        <f ca="1">IF(COUNT(OFFSET($B18:$B$37,0,0,U$7,1))&lt;U$7,"",FVSCHEDULE(1,OFFSET($B18:$B$37,0,0,U$7,1)))^(1/COUNT(OFFSET($B18:$B$37,0,0,U$7,1)))-1</f>
        <v>9.56804762934782E-2</v>
      </c>
      <c r="V18" s="14">
        <f ca="1">IF(COUNT(OFFSET($B18:$B$37,0,0,V$7,1))&lt;V$7,"",FVSCHEDULE(1,OFFSET($B18:$B$37,0,0,V$7,1)))^(1/COUNT(OFFSET($B18:$B$37,0,0,V$7,1)))-1</f>
        <v>9.5159783077150673E-2</v>
      </c>
      <c r="W18" s="14"/>
      <c r="X18" s="14"/>
      <c r="Y18" s="14"/>
      <c r="Z18" s="14"/>
      <c r="AA18" s="14"/>
      <c r="AB18" s="14"/>
      <c r="AC18" s="14"/>
      <c r="AD18" s="14"/>
      <c r="AE18" s="14"/>
    </row>
    <row r="19" spans="1:31" x14ac:dyDescent="0.2">
      <c r="A19">
        <v>12</v>
      </c>
      <c r="B19" s="28">
        <f ca="1">'Simulace pohybu portfolia'!D13</f>
        <v>0.16930308643964895</v>
      </c>
      <c r="C19" s="14">
        <f ca="1">IF(COUNT(OFFSET($B19:$B$37,0,0,C$7,1))&lt;C$7,"",FVSCHEDULE(1,OFFSET($B19:$B$37,0,0,C$7,1)))^(1/COUNT(OFFSET($B19:$B$37,0,0,C$7,1)))-1</f>
        <v>0.16930308643964898</v>
      </c>
      <c r="D19" s="14">
        <f ca="1">IF(COUNT(OFFSET($B19:$B$37,0,0,D$7,1))&lt;D$7,"",FVSCHEDULE(1,OFFSET($B19:$B$37,0,0,D$7,1)))^(1/COUNT(OFFSET($B19:$B$37,0,0,D$7,1)))-1</f>
        <v>0.10313067212034466</v>
      </c>
      <c r="E19" s="14">
        <f ca="1">IF(COUNT(OFFSET($B19:$B$37,0,0,E$7,1))&lt;E$7,"",FVSCHEDULE(1,OFFSET($B19:$B$37,0,0,E$7,1)))^(1/COUNT(OFFSET($B19:$B$37,0,0,E$7,1)))-1</f>
        <v>8.7871489161909011E-2</v>
      </c>
      <c r="F19" s="14">
        <f ca="1">IF(COUNT(OFFSET($B19:$B$37,0,0,F$7,1))&lt;F$7,"",FVSCHEDULE(1,OFFSET($B19:$B$37,0,0,F$7,1)))^(1/COUNT(OFFSET($B19:$B$37,0,0,F$7,1)))-1</f>
        <v>0.10051912974467725</v>
      </c>
      <c r="G19" s="14">
        <f ca="1">IF(COUNT(OFFSET($B19:$B$37,0,0,G$7,1))&lt;G$7,"",FVSCHEDULE(1,OFFSET($B19:$B$37,0,0,G$7,1)))^(1/COUNT(OFFSET($B19:$B$37,0,0,G$7,1)))-1</f>
        <v>9.8063863585710953E-2</v>
      </c>
      <c r="H19" s="14">
        <f ca="1">IF(COUNT(OFFSET($B19:$B$37,0,0,H$7,1))&lt;H$7,"",FVSCHEDULE(1,OFFSET($B19:$B$37,0,0,H$7,1)))^(1/COUNT(OFFSET($B19:$B$37,0,0,H$7,1)))-1</f>
        <v>8.5432705907857676E-2</v>
      </c>
      <c r="I19" s="14">
        <f ca="1">IF(COUNT(OFFSET($B19:$B$37,0,0,I$7,1))&lt;I$7,"",FVSCHEDULE(1,OFFSET($B19:$B$37,0,0,I$7,1)))^(1/COUNT(OFFSET($B19:$B$37,0,0,I$7,1)))-1</f>
        <v>9.1650879643744299E-2</v>
      </c>
      <c r="J19" s="14">
        <f ca="1">IF(COUNT(OFFSET($B19:$B$37,0,0,J$7,1))&lt;J$7,"",FVSCHEDULE(1,OFFSET($B19:$B$37,0,0,J$7,1)))^(1/COUNT(OFFSET($B19:$B$37,0,0,J$7,1)))-1</f>
        <v>9.1929937273190987E-2</v>
      </c>
      <c r="K19" s="14">
        <f ca="1">IF(COUNT(OFFSET($B19:$B$37,0,0,K$7,1))&lt;K$7,"",FVSCHEDULE(1,OFFSET($B19:$B$37,0,0,K$7,1)))^(1/COUNT(OFFSET($B19:$B$37,0,0,K$7,1)))-1</f>
        <v>9.7369595546203058E-2</v>
      </c>
      <c r="L19" s="14">
        <f ca="1">IF(COUNT(OFFSET($B19:$B$37,0,0,L$7,1))&lt;L$7,"",FVSCHEDULE(1,OFFSET($B19:$B$37,0,0,L$7,1)))^(1/COUNT(OFFSET($B19:$B$37,0,0,L$7,1)))-1</f>
        <v>8.5444697748863874E-2</v>
      </c>
      <c r="M19" s="14">
        <f ca="1">IF(COUNT(OFFSET($B19:$B$37,0,0,M$7,1))&lt;M$7,"",FVSCHEDULE(1,OFFSET($B19:$B$37,0,0,M$7,1)))^(1/COUNT(OFFSET($B19:$B$37,0,0,M$7,1)))-1</f>
        <v>8.8943399618568009E-2</v>
      </c>
      <c r="N19" s="14">
        <f ca="1">IF(COUNT(OFFSET($B19:$B$37,0,0,N$7,1))&lt;N$7,"",FVSCHEDULE(1,OFFSET($B19:$B$37,0,0,N$7,1)))^(1/COUNT(OFFSET($B19:$B$37,0,0,N$7,1)))-1</f>
        <v>0.10415869768523556</v>
      </c>
      <c r="O19" s="14">
        <f ca="1">IF(COUNT(OFFSET($B19:$B$37,0,0,O$7,1))&lt;O$7,"",FVSCHEDULE(1,OFFSET($B19:$B$37,0,0,O$7,1)))^(1/COUNT(OFFSET($B19:$B$37,0,0,O$7,1)))-1</f>
        <v>9.5854073168010201E-2</v>
      </c>
      <c r="P19" s="14">
        <f ca="1">IF(COUNT(OFFSET($B19:$B$37,0,0,P$7,1))&lt;P$7,"",FVSCHEDULE(1,OFFSET($B19:$B$37,0,0,P$7,1)))^(1/COUNT(OFFSET($B19:$B$37,0,0,P$7,1)))-1</f>
        <v>0.10148473536406888</v>
      </c>
      <c r="Q19" s="14">
        <f ca="1">IF(COUNT(OFFSET($B19:$B$37,0,0,Q$7,1))&lt;Q$7,"",FVSCHEDULE(1,OFFSET($B19:$B$37,0,0,Q$7,1)))^(1/COUNT(OFFSET($B19:$B$37,0,0,Q$7,1)))-1</f>
        <v>8.5023966706304632E-2</v>
      </c>
      <c r="R19" s="14">
        <f ca="1">IF(COUNT(OFFSET($B19:$B$37,0,0,R$7,1))&lt;R$7,"",FVSCHEDULE(1,OFFSET($B19:$B$37,0,0,R$7,1)))^(1/COUNT(OFFSET($B19:$B$37,0,0,R$7,1)))-1</f>
        <v>8.1334561269369443E-2</v>
      </c>
      <c r="S19" s="14">
        <f ca="1">IF(COUNT(OFFSET($B19:$B$37,0,0,S$7,1))&lt;S$7,"",FVSCHEDULE(1,OFFSET($B19:$B$37,0,0,S$7,1)))^(1/COUNT(OFFSET($B19:$B$37,0,0,S$7,1)))-1</f>
        <v>9.7108198263602619E-2</v>
      </c>
      <c r="T19" s="14">
        <f ca="1">IF(COUNT(OFFSET($B19:$B$37,0,0,T$7,1))&lt;T$7,"",FVSCHEDULE(1,OFFSET($B19:$B$37,0,0,T$7,1)))^(1/COUNT(OFFSET($B19:$B$37,0,0,T$7,1)))-1</f>
        <v>9.6602898079635846E-2</v>
      </c>
      <c r="U19" s="14">
        <f ca="1">IF(COUNT(OFFSET($B19:$B$37,0,0,U$7,1))&lt;U$7,"",FVSCHEDULE(1,OFFSET($B19:$B$37,0,0,U$7,1)))^(1/COUNT(OFFSET($B19:$B$37,0,0,U$7,1)))-1</f>
        <v>9.6005801815927994E-2</v>
      </c>
      <c r="V19" s="14"/>
      <c r="W19" s="14"/>
      <c r="X19" s="14"/>
      <c r="Y19" s="14"/>
      <c r="Z19" s="14"/>
      <c r="AA19" s="14"/>
      <c r="AB19" s="14"/>
      <c r="AC19" s="14"/>
      <c r="AD19" s="14"/>
      <c r="AE19" s="14"/>
    </row>
    <row r="20" spans="1:31" x14ac:dyDescent="0.2">
      <c r="A20">
        <v>13</v>
      </c>
      <c r="B20" s="28">
        <f ca="1">'Simulace pohybu portfolia'!D14</f>
        <v>4.0703042594330101E-2</v>
      </c>
      <c r="C20" s="14">
        <f ca="1">IF(COUNT(OFFSET($B20:$B$37,0,0,C$7,1))&lt;C$7,"",FVSCHEDULE(1,OFFSET($B20:$B$37,0,0,C$7,1)))^(1/COUNT(OFFSET($B20:$B$37,0,0,C$7,1)))-1</f>
        <v>4.0703042594329997E-2</v>
      </c>
      <c r="D20" s="14">
        <f ca="1">IF(COUNT(OFFSET($B20:$B$37,0,0,D$7,1))&lt;D$7,"",FVSCHEDULE(1,OFFSET($B20:$B$37,0,0,D$7,1)))^(1/COUNT(OFFSET($B20:$B$37,0,0,D$7,1)))-1</f>
        <v>4.9307662829258581E-2</v>
      </c>
      <c r="E20" s="14">
        <f ca="1">IF(COUNT(OFFSET($B20:$B$37,0,0,E$7,1))&lt;E$7,"",FVSCHEDULE(1,OFFSET($B20:$B$37,0,0,E$7,1)))^(1/COUNT(OFFSET($B20:$B$37,0,0,E$7,1)))-1</f>
        <v>7.8502350835028434E-2</v>
      </c>
      <c r="F20" s="14">
        <f ca="1">IF(COUNT(OFFSET($B20:$B$37,0,0,F$7,1))&lt;F$7,"",FVSCHEDULE(1,OFFSET($B20:$B$37,0,0,F$7,1)))^(1/COUNT(OFFSET($B20:$B$37,0,0,F$7,1)))-1</f>
        <v>8.0942830506500307E-2</v>
      </c>
      <c r="G20" s="14">
        <f ca="1">IF(COUNT(OFFSET($B20:$B$37,0,0,G$7,1))&lt;G$7,"",FVSCHEDULE(1,OFFSET($B20:$B$37,0,0,G$7,1)))^(1/COUNT(OFFSET($B20:$B$37,0,0,G$7,1)))-1</f>
        <v>6.93947925233378E-2</v>
      </c>
      <c r="H20" s="14">
        <f ca="1">IF(COUNT(OFFSET($B20:$B$37,0,0,H$7,1))&lt;H$7,"",FVSCHEDULE(1,OFFSET($B20:$B$37,0,0,H$7,1)))^(1/COUNT(OFFSET($B20:$B$37,0,0,H$7,1)))-1</f>
        <v>7.9219742030332663E-2</v>
      </c>
      <c r="I20" s="14">
        <f ca="1">IF(COUNT(OFFSET($B20:$B$37,0,0,I$7,1))&lt;I$7,"",FVSCHEDULE(1,OFFSET($B20:$B$37,0,0,I$7,1)))^(1/COUNT(OFFSET($B20:$B$37,0,0,I$7,1)))-1</f>
        <v>8.1302727437043254E-2</v>
      </c>
      <c r="J20" s="14">
        <f ca="1">IF(COUNT(OFFSET($B20:$B$37,0,0,J$7,1))&lt;J$7,"",FVSCHEDULE(1,OFFSET($B20:$B$37,0,0,J$7,1)))^(1/COUNT(OFFSET($B20:$B$37,0,0,J$7,1)))-1</f>
        <v>8.8694807495145689E-2</v>
      </c>
      <c r="K20" s="14">
        <f ca="1">IF(COUNT(OFFSET($B20:$B$37,0,0,K$7,1))&lt;K$7,"",FVSCHEDULE(1,OFFSET($B20:$B$37,0,0,K$7,1)))^(1/COUNT(OFFSET($B20:$B$37,0,0,K$7,1)))-1</f>
        <v>7.6506503020933536E-2</v>
      </c>
      <c r="L20" s="14">
        <f ca="1">IF(COUNT(OFFSET($B20:$B$37,0,0,L$7,1))&lt;L$7,"",FVSCHEDULE(1,OFFSET($B20:$B$37,0,0,L$7,1)))^(1/COUNT(OFFSET($B20:$B$37,0,0,L$7,1)))-1</f>
        <v>8.1217653399539458E-2</v>
      </c>
      <c r="M20" s="14">
        <f ca="1">IF(COUNT(OFFSET($B20:$B$37,0,0,M$7,1))&lt;M$7,"",FVSCHEDULE(1,OFFSET($B20:$B$37,0,0,M$7,1)))^(1/COUNT(OFFSET($B20:$B$37,0,0,M$7,1)))-1</f>
        <v>9.8419569290604247E-2</v>
      </c>
      <c r="N20" s="14">
        <f ca="1">IF(COUNT(OFFSET($B20:$B$37,0,0,N$7,1))&lt;N$7,"",FVSCHEDULE(1,OFFSET($B20:$B$37,0,0,N$7,1)))^(1/COUNT(OFFSET($B20:$B$37,0,0,N$7,1)))-1</f>
        <v>8.9945699189881934E-2</v>
      </c>
      <c r="O20" s="14">
        <f ca="1">IF(COUNT(OFFSET($B20:$B$37,0,0,O$7,1))&lt;O$7,"",FVSCHEDULE(1,OFFSET($B20:$B$37,0,0,O$7,1)))^(1/COUNT(OFFSET($B20:$B$37,0,0,O$7,1)))-1</f>
        <v>9.64338521383028E-2</v>
      </c>
      <c r="P20" s="14">
        <f ca="1">IF(COUNT(OFFSET($B20:$B$37,0,0,P$7,1))&lt;P$7,"",FVSCHEDULE(1,OFFSET($B20:$B$37,0,0,P$7,1)))^(1/COUNT(OFFSET($B20:$B$37,0,0,P$7,1)))-1</f>
        <v>7.9241847307657709E-2</v>
      </c>
      <c r="Q20" s="14">
        <f ca="1">IF(COUNT(OFFSET($B20:$B$37,0,0,Q$7,1))&lt;Q$7,"",FVSCHEDULE(1,OFFSET($B20:$B$37,0,0,Q$7,1)))^(1/COUNT(OFFSET($B20:$B$37,0,0,Q$7,1)))-1</f>
        <v>7.5711017017580762E-2</v>
      </c>
      <c r="R20" s="14">
        <f ca="1">IF(COUNT(OFFSET($B20:$B$37,0,0,R$7,1))&lt;R$7,"",FVSCHEDULE(1,OFFSET($B20:$B$37,0,0,R$7,1)))^(1/COUNT(OFFSET($B20:$B$37,0,0,R$7,1)))-1</f>
        <v>9.2746962997454441E-2</v>
      </c>
      <c r="S20" s="14">
        <f ca="1">IF(COUNT(OFFSET($B20:$B$37,0,0,S$7,1))&lt;S$7,"",FVSCHEDULE(1,OFFSET($B20:$B$37,0,0,S$7,1)))^(1/COUNT(OFFSET($B20:$B$37,0,0,S$7,1)))-1</f>
        <v>9.2470011117087969E-2</v>
      </c>
      <c r="T20" s="14">
        <f ca="1">IF(COUNT(OFFSET($B20:$B$37,0,0,T$7,1))&lt;T$7,"",FVSCHEDULE(1,OFFSET($B20:$B$37,0,0,T$7,1)))^(1/COUNT(OFFSET($B20:$B$37,0,0,T$7,1)))-1</f>
        <v>9.2071191627737248E-2</v>
      </c>
      <c r="U20" s="14"/>
      <c r="V20" s="14"/>
      <c r="W20" s="14"/>
      <c r="X20" s="14"/>
      <c r="Y20" s="14"/>
      <c r="Z20" s="14"/>
      <c r="AA20" s="14"/>
      <c r="AB20" s="14"/>
      <c r="AC20" s="14"/>
      <c r="AD20" s="14"/>
      <c r="AE20" s="14"/>
    </row>
    <row r="21" spans="1:31" x14ac:dyDescent="0.2">
      <c r="A21">
        <v>14</v>
      </c>
      <c r="B21" s="28">
        <f ca="1">'Simulace pohybu portfolia'!D15</f>
        <v>5.7983426787571485E-2</v>
      </c>
      <c r="C21" s="14">
        <f ca="1">IF(COUNT(OFFSET($B21:$B$37,0,0,C$7,1))&lt;C$7,"",FVSCHEDULE(1,OFFSET($B21:$B$37,0,0,C$7,1)))^(1/COUNT(OFFSET($B21:$B$37,0,0,C$7,1)))-1</f>
        <v>5.7983426787571402E-2</v>
      </c>
      <c r="D21" s="14">
        <f ca="1">IF(COUNT(OFFSET($B21:$B$37,0,0,D$7,1))&lt;D$7,"",FVSCHEDULE(1,OFFSET($B21:$B$37,0,0,D$7,1)))^(1/COUNT(OFFSET($B21:$B$37,0,0,D$7,1)))-1</f>
        <v>9.7913769912703286E-2</v>
      </c>
      <c r="E21" s="14">
        <f ca="1">IF(COUNT(OFFSET($B21:$B$37,0,0,E$7,1))&lt;E$7,"",FVSCHEDULE(1,OFFSET($B21:$B$37,0,0,E$7,1)))^(1/COUNT(OFFSET($B21:$B$37,0,0,E$7,1)))-1</f>
        <v>9.4698926974280395E-2</v>
      </c>
      <c r="F21" s="14">
        <f ca="1">IF(COUNT(OFFSET($B21:$B$37,0,0,F$7,1))&lt;F$7,"",FVSCHEDULE(1,OFFSET($B21:$B$37,0,0,F$7,1)))^(1/COUNT(OFFSET($B21:$B$37,0,0,F$7,1)))-1</f>
        <v>7.6690485063257929E-2</v>
      </c>
      <c r="G21" s="14">
        <f ca="1">IF(COUNT(OFFSET($B21:$B$37,0,0,G$7,1))&lt;G$7,"",FVSCHEDULE(1,OFFSET($B21:$B$37,0,0,G$7,1)))^(1/COUNT(OFFSET($B21:$B$37,0,0,G$7,1)))-1</f>
        <v>8.7092482797723525E-2</v>
      </c>
      <c r="H21" s="14">
        <f ca="1">IF(COUNT(OFFSET($B21:$B$37,0,0,H$7,1))&lt;H$7,"",FVSCHEDULE(1,OFFSET($B21:$B$37,0,0,H$7,1)))^(1/COUNT(OFFSET($B21:$B$37,0,0,H$7,1)))-1</f>
        <v>8.8221689069296394E-2</v>
      </c>
      <c r="I21" s="14">
        <f ca="1">IF(COUNT(OFFSET($B21:$B$37,0,0,I$7,1))&lt;I$7,"",FVSCHEDULE(1,OFFSET($B21:$B$37,0,0,I$7,1)))^(1/COUNT(OFFSET($B21:$B$37,0,0,I$7,1)))-1</f>
        <v>9.5729106756957227E-2</v>
      </c>
      <c r="J21" s="14">
        <f ca="1">IF(COUNT(OFFSET($B21:$B$37,0,0,J$7,1))&lt;J$7,"",FVSCHEDULE(1,OFFSET($B21:$B$37,0,0,J$7,1)))^(1/COUNT(OFFSET($B21:$B$37,0,0,J$7,1)))-1</f>
        <v>8.1067687819635026E-2</v>
      </c>
      <c r="K21" s="14">
        <f ca="1">IF(COUNT(OFFSET($B21:$B$37,0,0,K$7,1))&lt;K$7,"",FVSCHEDULE(1,OFFSET($B21:$B$37,0,0,K$7,1)))^(1/COUNT(OFFSET($B21:$B$37,0,0,K$7,1)))-1</f>
        <v>8.5815534192066112E-2</v>
      </c>
      <c r="L21" s="14">
        <f ca="1">IF(COUNT(OFFSET($B21:$B$37,0,0,L$7,1))&lt;L$7,"",FVSCHEDULE(1,OFFSET($B21:$B$37,0,0,L$7,1)))^(1/COUNT(OFFSET($B21:$B$37,0,0,L$7,1)))-1</f>
        <v>0.10436441773372196</v>
      </c>
      <c r="M21" s="14">
        <f ca="1">IF(COUNT(OFFSET($B21:$B$37,0,0,M$7,1))&lt;M$7,"",FVSCHEDULE(1,OFFSET($B21:$B$37,0,0,M$7,1)))^(1/COUNT(OFFSET($B21:$B$37,0,0,M$7,1)))-1</f>
        <v>9.4536221372213625E-2</v>
      </c>
      <c r="N21" s="14">
        <f ca="1">IF(COUNT(OFFSET($B21:$B$37,0,0,N$7,1))&lt;N$7,"",FVSCHEDULE(1,OFFSET($B21:$B$37,0,0,N$7,1)))^(1/COUNT(OFFSET($B21:$B$37,0,0,N$7,1)))-1</f>
        <v>0.10121065143219621</v>
      </c>
      <c r="O21" s="14">
        <f ca="1">IF(COUNT(OFFSET($B21:$B$37,0,0,O$7,1))&lt;O$7,"",FVSCHEDULE(1,OFFSET($B21:$B$37,0,0,O$7,1)))^(1/COUNT(OFFSET($B21:$B$37,0,0,O$7,1)))-1</f>
        <v>8.22648216632198E-2</v>
      </c>
      <c r="P21" s="14">
        <f ca="1">IF(COUNT(OFFSET($B21:$B$37,0,0,P$7,1))&lt;P$7,"",FVSCHEDULE(1,OFFSET($B21:$B$37,0,0,P$7,1)))^(1/COUNT(OFFSET($B21:$B$37,0,0,P$7,1)))-1</f>
        <v>7.8256187088607598E-2</v>
      </c>
      <c r="Q21" s="14">
        <f ca="1">IF(COUNT(OFFSET($B21:$B$37,0,0,Q$7,1))&lt;Q$7,"",FVSCHEDULE(1,OFFSET($B21:$B$37,0,0,Q$7,1)))^(1/COUNT(OFFSET($B21:$B$37,0,0,Q$7,1)))-1</f>
        <v>9.6307689893047055E-2</v>
      </c>
      <c r="R21" s="14">
        <f ca="1">IF(COUNT(OFFSET($B21:$B$37,0,0,R$7,1))&lt;R$7,"",FVSCHEDULE(1,OFFSET($B21:$B$37,0,0,R$7,1)))^(1/COUNT(OFFSET($B21:$B$37,0,0,R$7,1)))-1</f>
        <v>9.5789647063076799E-2</v>
      </c>
      <c r="S21" s="14">
        <f ca="1">IF(COUNT(OFFSET($B21:$B$37,0,0,S$7,1))&lt;S$7,"",FVSCHEDULE(1,OFFSET($B21:$B$37,0,0,S$7,1)))^(1/COUNT(OFFSET($B21:$B$37,0,0,S$7,1)))-1</f>
        <v>9.5170612944270427E-2</v>
      </c>
      <c r="T21" s="14"/>
      <c r="U21" s="14"/>
      <c r="V21" s="14"/>
      <c r="W21" s="14"/>
      <c r="X21" s="14"/>
      <c r="Y21" s="14"/>
      <c r="Z21" s="14"/>
      <c r="AA21" s="14"/>
      <c r="AB21" s="14"/>
      <c r="AC21" s="14"/>
      <c r="AD21" s="14"/>
      <c r="AE21" s="14"/>
    </row>
    <row r="22" spans="1:31" x14ac:dyDescent="0.2">
      <c r="A22">
        <v>15</v>
      </c>
      <c r="B22" s="28">
        <f ca="1">'Simulace pohybu portfolia'!D16</f>
        <v>0.13935116150543933</v>
      </c>
      <c r="C22" s="14">
        <f ca="1">IF(COUNT(OFFSET($B22:$B$37,0,0,C$7,1))&lt;C$7,"",FVSCHEDULE(1,OFFSET($B22:$B$37,0,0,C$7,1)))^(1/COUNT(OFFSET($B22:$B$37,0,0,C$7,1)))-1</f>
        <v>0.13935116150543925</v>
      </c>
      <c r="D22" s="14">
        <f ca="1">IF(COUNT(OFFSET($B22:$B$37,0,0,D$7,1))&lt;D$7,"",FVSCHEDULE(1,OFFSET($B22:$B$37,0,0,D$7,1)))^(1/COUNT(OFFSET($B22:$B$37,0,0,D$7,1)))-1</f>
        <v>0.11353175452177222</v>
      </c>
      <c r="E22" s="14">
        <f ca="1">IF(COUNT(OFFSET($B22:$B$37,0,0,E$7,1))&lt;E$7,"",FVSCHEDULE(1,OFFSET($B22:$B$37,0,0,E$7,1)))^(1/COUNT(OFFSET($B22:$B$37,0,0,E$7,1)))-1</f>
        <v>8.2999389902300047E-2</v>
      </c>
      <c r="F22" s="14">
        <f ca="1">IF(COUNT(OFFSET($B22:$B$37,0,0,F$7,1))&lt;F$7,"",FVSCHEDULE(1,OFFSET($B22:$B$37,0,0,F$7,1)))^(1/COUNT(OFFSET($B22:$B$37,0,0,F$7,1)))-1</f>
        <v>9.4494036599726439E-2</v>
      </c>
      <c r="G22" s="14">
        <f ca="1">IF(COUNT(OFFSET($B22:$B$37,0,0,G$7,1))&lt;G$7,"",FVSCHEDULE(1,OFFSET($B22:$B$37,0,0,G$7,1)))^(1/COUNT(OFFSET($B22:$B$37,0,0,G$7,1)))-1</f>
        <v>9.4372270006230607E-2</v>
      </c>
      <c r="H22" s="14">
        <f ca="1">IF(COUNT(OFFSET($B22:$B$37,0,0,H$7,1))&lt;H$7,"",FVSCHEDULE(1,OFFSET($B22:$B$37,0,0,H$7,1)))^(1/COUNT(OFFSET($B22:$B$37,0,0,H$7,1)))-1</f>
        <v>0.10214970129556589</v>
      </c>
      <c r="I22" s="14">
        <f ca="1">IF(COUNT(OFFSET($B22:$B$37,0,0,I$7,1))&lt;I$7,"",FVSCHEDULE(1,OFFSET($B22:$B$37,0,0,I$7,1)))^(1/COUNT(OFFSET($B22:$B$37,0,0,I$7,1)))-1</f>
        <v>8.440630221976142E-2</v>
      </c>
      <c r="J22" s="14">
        <f ca="1">IF(COUNT(OFFSET($B22:$B$37,0,0,J$7,1))&lt;J$7,"",FVSCHEDULE(1,OFFSET($B22:$B$37,0,0,J$7,1)))^(1/COUNT(OFFSET($B22:$B$37,0,0,J$7,1)))-1</f>
        <v>8.9345638281275841E-2</v>
      </c>
      <c r="K22" s="14">
        <f ca="1">IF(COUNT(OFFSET($B22:$B$37,0,0,K$7,1))&lt;K$7,"",FVSCHEDULE(1,OFFSET($B22:$B$37,0,0,K$7,1)))^(1/COUNT(OFFSET($B22:$B$37,0,0,K$7,1)))-1</f>
        <v>0.1096417760339794</v>
      </c>
      <c r="L22" s="14">
        <f ca="1">IF(COUNT(OFFSET($B22:$B$37,0,0,L$7,1))&lt;L$7,"",FVSCHEDULE(1,OFFSET($B22:$B$37,0,0,L$7,1)))^(1/COUNT(OFFSET($B22:$B$37,0,0,L$7,1)))-1</f>
        <v>9.8260250923094983E-2</v>
      </c>
      <c r="M22" s="14">
        <f ca="1">IF(COUNT(OFFSET($B22:$B$37,0,0,M$7,1))&lt;M$7,"",FVSCHEDULE(1,OFFSET($B22:$B$37,0,0,M$7,1)))^(1/COUNT(OFFSET($B22:$B$37,0,0,M$7,1)))-1</f>
        <v>0.10522691479151192</v>
      </c>
      <c r="N22" s="14">
        <f ca="1">IF(COUNT(OFFSET($B22:$B$37,0,0,N$7,1))&lt;N$7,"",FVSCHEDULE(1,OFFSET($B22:$B$37,0,0,N$7,1)))^(1/COUNT(OFFSET($B22:$B$37,0,0,N$7,1)))-1</f>
        <v>8.4313251455261806E-2</v>
      </c>
      <c r="O22" s="14">
        <f ca="1">IF(COUNT(OFFSET($B22:$B$37,0,0,O$7,1))&lt;O$7,"",FVSCHEDULE(1,OFFSET($B22:$B$37,0,0,O$7,1)))^(1/COUNT(OFFSET($B22:$B$37,0,0,O$7,1)))-1</f>
        <v>7.9831626268741518E-2</v>
      </c>
      <c r="P22" s="14">
        <f ca="1">IF(COUNT(OFFSET($B22:$B$37,0,0,P$7,1))&lt;P$7,"",FVSCHEDULE(1,OFFSET($B22:$B$37,0,0,P$7,1)))^(1/COUNT(OFFSET($B22:$B$37,0,0,P$7,1)))-1</f>
        <v>9.9097673776427087E-2</v>
      </c>
      <c r="Q22" s="14">
        <f ca="1">IF(COUNT(OFFSET($B22:$B$37,0,0,Q$7,1))&lt;Q$7,"",FVSCHEDULE(1,OFFSET($B22:$B$37,0,0,Q$7,1)))^(1/COUNT(OFFSET($B22:$B$37,0,0,Q$7,1)))-1</f>
        <v>9.835757147021007E-2</v>
      </c>
      <c r="R22" s="14">
        <f ca="1">IF(COUNT(OFFSET($B22:$B$37,0,0,R$7,1))&lt;R$7,"",FVSCHEDULE(1,OFFSET($B22:$B$37,0,0,R$7,1)))^(1/COUNT(OFFSET($B22:$B$37,0,0,R$7,1)))-1</f>
        <v>9.753774302509588E-2</v>
      </c>
      <c r="S22" s="14"/>
      <c r="T22" s="14"/>
      <c r="U22" s="14"/>
      <c r="V22" s="14"/>
      <c r="W22" s="14"/>
      <c r="X22" s="14"/>
      <c r="Y22" s="14"/>
      <c r="Z22" s="14"/>
      <c r="AA22" s="14"/>
      <c r="AB22" s="14"/>
      <c r="AC22" s="14"/>
      <c r="AD22" s="14"/>
      <c r="AE22" s="14"/>
    </row>
    <row r="23" spans="1:31" x14ac:dyDescent="0.2">
      <c r="A23">
        <v>16</v>
      </c>
      <c r="B23" s="28">
        <f ca="1">'Simulace pohybu portfolia'!D17</f>
        <v>8.8297454043905974E-2</v>
      </c>
      <c r="C23" s="14">
        <f ca="1">IF(COUNT(OFFSET($B23:$B$37,0,0,C$7,1))&lt;C$7,"",FVSCHEDULE(1,OFFSET($B23:$B$37,0,0,C$7,1)))^(1/COUNT(OFFSET($B23:$B$37,0,0,C$7,1)))-1</f>
        <v>8.8297454043905876E-2</v>
      </c>
      <c r="D23" s="14">
        <f ca="1">IF(COUNT(OFFSET($B23:$B$37,0,0,D$7,1))&lt;D$7,"",FVSCHEDULE(1,OFFSET($B23:$B$37,0,0,D$7,1)))^(1/COUNT(OFFSET($B23:$B$37,0,0,D$7,1)))-1</f>
        <v>5.5877458134010016E-2</v>
      </c>
      <c r="E23" s="14">
        <f ca="1">IF(COUNT(OFFSET($B23:$B$37,0,0,E$7,1))&lt;E$7,"",FVSCHEDULE(1,OFFSET($B23:$B$37,0,0,E$7,1)))^(1/COUNT(OFFSET($B23:$B$37,0,0,E$7,1)))-1</f>
        <v>7.9937610415257154E-2</v>
      </c>
      <c r="F23" s="14">
        <f ca="1">IF(COUNT(OFFSET($B23:$B$37,0,0,F$7,1))&lt;F$7,"",FVSCHEDULE(1,OFFSET($B23:$B$37,0,0,F$7,1)))^(1/COUNT(OFFSET($B23:$B$37,0,0,F$7,1)))-1</f>
        <v>8.3407780644443097E-2</v>
      </c>
      <c r="G23" s="14">
        <f ca="1">IF(COUNT(OFFSET($B23:$B$37,0,0,G$7,1))&lt;G$7,"",FVSCHEDULE(1,OFFSET($B23:$B$37,0,0,G$7,1)))^(1/COUNT(OFFSET($B23:$B$37,0,0,G$7,1)))-1</f>
        <v>9.4856459170545637E-2</v>
      </c>
      <c r="H23" s="14">
        <f ca="1">IF(COUNT(OFFSET($B23:$B$37,0,0,H$7,1))&lt;H$7,"",FVSCHEDULE(1,OFFSET($B23:$B$37,0,0,H$7,1)))^(1/COUNT(OFFSET($B23:$B$37,0,0,H$7,1)))-1</f>
        <v>7.5509964589986156E-2</v>
      </c>
      <c r="I23" s="14">
        <f ca="1">IF(COUNT(OFFSET($B23:$B$37,0,0,I$7,1))&lt;I$7,"",FVSCHEDULE(1,OFFSET($B23:$B$37,0,0,I$7,1)))^(1/COUNT(OFFSET($B23:$B$37,0,0,I$7,1)))-1</f>
        <v>8.2383446213229128E-2</v>
      </c>
      <c r="J23" s="14">
        <f ca="1">IF(COUNT(OFFSET($B23:$B$37,0,0,J$7,1))&lt;J$7,"",FVSCHEDULE(1,OFFSET($B23:$B$37,0,0,J$7,1)))^(1/COUNT(OFFSET($B23:$B$37,0,0,J$7,1)))-1</f>
        <v>0.10598299287736745</v>
      </c>
      <c r="K23" s="14">
        <f ca="1">IF(COUNT(OFFSET($B23:$B$37,0,0,K$7,1))&lt;K$7,"",FVSCHEDULE(1,OFFSET($B23:$B$37,0,0,K$7,1)))^(1/COUNT(OFFSET($B23:$B$37,0,0,K$7,1)))-1</f>
        <v>9.3787067207578678E-2</v>
      </c>
      <c r="L23" s="14">
        <f ca="1">IF(COUNT(OFFSET($B23:$B$37,0,0,L$7,1))&lt;L$7,"",FVSCHEDULE(1,OFFSET($B23:$B$37,0,0,L$7,1)))^(1/COUNT(OFFSET($B23:$B$37,0,0,L$7,1)))-1</f>
        <v>0.10187121479496519</v>
      </c>
      <c r="M23" s="14">
        <f ca="1">IF(COUNT(OFFSET($B23:$B$37,0,0,M$7,1))&lt;M$7,"",FVSCHEDULE(1,OFFSET($B23:$B$37,0,0,M$7,1)))^(1/COUNT(OFFSET($B23:$B$37,0,0,M$7,1)))-1</f>
        <v>7.9443616149686092E-2</v>
      </c>
      <c r="N23" s="14">
        <f ca="1">IF(COUNT(OFFSET($B23:$B$37,0,0,N$7,1))&lt;N$7,"",FVSCHEDULE(1,OFFSET($B23:$B$37,0,0,N$7,1)))^(1/COUNT(OFFSET($B23:$B$37,0,0,N$7,1)))-1</f>
        <v>7.5014313108686892E-2</v>
      </c>
      <c r="O23" s="14">
        <f ca="1">IF(COUNT(OFFSET($B23:$B$37,0,0,O$7,1))&lt;O$7,"",FVSCHEDULE(1,OFFSET($B23:$B$37,0,0,O$7,1)))^(1/COUNT(OFFSET($B23:$B$37,0,0,O$7,1)))-1</f>
        <v>9.6060809276377945E-2</v>
      </c>
      <c r="P23" s="14">
        <f ca="1">IF(COUNT(OFFSET($B23:$B$37,0,0,P$7,1))&lt;P$7,"",FVSCHEDULE(1,OFFSET($B23:$B$37,0,0,P$7,1)))^(1/COUNT(OFFSET($B23:$B$37,0,0,P$7,1)))-1</f>
        <v>9.5486536598273331E-2</v>
      </c>
      <c r="Q23" s="14">
        <f ca="1">IF(COUNT(OFFSET($B23:$B$37,0,0,Q$7,1))&lt;Q$7,"",FVSCHEDULE(1,OFFSET($B23:$B$37,0,0,Q$7,1)))^(1/COUNT(OFFSET($B23:$B$37,0,0,Q$7,1)))-1</f>
        <v>9.4805376900671812E-2</v>
      </c>
      <c r="R23" s="14"/>
      <c r="S23" s="14"/>
      <c r="T23" s="14"/>
      <c r="U23" s="14"/>
      <c r="V23" s="14"/>
      <c r="W23" s="14"/>
      <c r="X23" s="14"/>
      <c r="Y23" s="14"/>
      <c r="Z23" s="14"/>
      <c r="AA23" s="14"/>
      <c r="AB23" s="14"/>
      <c r="AC23" s="14"/>
      <c r="AD23" s="14"/>
      <c r="AE23" s="14"/>
    </row>
    <row r="24" spans="1:31" x14ac:dyDescent="0.2">
      <c r="A24">
        <v>17</v>
      </c>
      <c r="B24" s="28">
        <f ca="1">'Simulace pohybu portfolia'!D18</f>
        <v>2.4423242425925903E-2</v>
      </c>
      <c r="C24" s="14">
        <f ca="1">IF(COUNT(OFFSET($B24:$B$37,0,0,C$7,1))&lt;C$7,"",FVSCHEDULE(1,OFFSET($B24:$B$37,0,0,C$7,1)))^(1/COUNT(OFFSET($B24:$B$37,0,0,C$7,1)))-1</f>
        <v>2.4423242425925862E-2</v>
      </c>
      <c r="D24" s="14">
        <f ca="1">IF(COUNT(OFFSET($B24:$B$37,0,0,D$7,1))&lt;D$7,"",FVSCHEDULE(1,OFFSET($B24:$B$37,0,0,D$7,1)))^(1/COUNT(OFFSET($B24:$B$37,0,0,D$7,1)))-1</f>
        <v>7.5781800822403822E-2</v>
      </c>
      <c r="E24" s="14">
        <f ca="1">IF(COUNT(OFFSET($B24:$B$37,0,0,E$7,1))&lt;E$7,"",FVSCHEDULE(1,OFFSET($B24:$B$37,0,0,E$7,1)))^(1/COUNT(OFFSET($B24:$B$37,0,0,E$7,1)))-1</f>
        <v>8.1782776415067815E-2</v>
      </c>
      <c r="F24" s="14">
        <f ca="1">IF(COUNT(OFFSET($B24:$B$37,0,0,F$7,1))&lt;F$7,"",FVSCHEDULE(1,OFFSET($B24:$B$37,0,0,F$7,1)))^(1/COUNT(OFFSET($B24:$B$37,0,0,F$7,1)))-1</f>
        <v>9.6502377754347668E-2</v>
      </c>
      <c r="G24" s="14">
        <f ca="1">IF(COUNT(OFFSET($B24:$B$37,0,0,G$7,1))&lt;G$7,"",FVSCHEDULE(1,OFFSET($B24:$B$37,0,0,G$7,1)))^(1/COUNT(OFFSET($B24:$B$37,0,0,G$7,1)))-1</f>
        <v>7.2970553847168995E-2</v>
      </c>
      <c r="H24" s="14">
        <f ca="1">IF(COUNT(OFFSET($B24:$B$37,0,0,H$7,1))&lt;H$7,"",FVSCHEDULE(1,OFFSET($B24:$B$37,0,0,H$7,1)))^(1/COUNT(OFFSET($B24:$B$37,0,0,H$7,1)))-1</f>
        <v>8.1400907478238915E-2</v>
      </c>
      <c r="I24" s="14">
        <f ca="1">IF(COUNT(OFFSET($B24:$B$37,0,0,I$7,1))&lt;I$7,"",FVSCHEDULE(1,OFFSET($B24:$B$37,0,0,I$7,1)))^(1/COUNT(OFFSET($B24:$B$37,0,0,I$7,1)))-1</f>
        <v>0.10853285165149473</v>
      </c>
      <c r="J24" s="14">
        <f ca="1">IF(COUNT(OFFSET($B24:$B$37,0,0,J$7,1))&lt;J$7,"",FVSCHEDULE(1,OFFSET($B24:$B$37,0,0,J$7,1)))^(1/COUNT(OFFSET($B24:$B$37,0,0,J$7,1)))-1</f>
        <v>9.4475213006313563E-2</v>
      </c>
      <c r="K24" s="14">
        <f ca="1">IF(COUNT(OFFSET($B24:$B$37,0,0,K$7,1))&lt;K$7,"",FVSCHEDULE(1,OFFSET($B24:$B$37,0,0,K$7,1)))^(1/COUNT(OFFSET($B24:$B$37,0,0,K$7,1)))-1</f>
        <v>0.10338982255586338</v>
      </c>
      <c r="L24" s="14">
        <f ca="1">IF(COUNT(OFFSET($B24:$B$37,0,0,L$7,1))&lt;L$7,"",FVSCHEDULE(1,OFFSET($B24:$B$37,0,0,L$7,1)))^(1/COUNT(OFFSET($B24:$B$37,0,0,L$7,1)))-1</f>
        <v>7.8562203736043612E-2</v>
      </c>
      <c r="M24" s="14">
        <f ca="1">IF(COUNT(OFFSET($B24:$B$37,0,0,M$7,1))&lt;M$7,"",FVSCHEDULE(1,OFFSET($B24:$B$37,0,0,M$7,1)))^(1/COUNT(OFFSET($B24:$B$37,0,0,M$7,1)))-1</f>
        <v>7.3814824080174146E-2</v>
      </c>
      <c r="N24" s="14">
        <f ca="1">IF(COUNT(OFFSET($B24:$B$37,0,0,N$7,1))&lt;N$7,"",FVSCHEDULE(1,OFFSET($B24:$B$37,0,0,N$7,1)))^(1/COUNT(OFFSET($B24:$B$37,0,0,N$7,1)))-1</f>
        <v>9.6710249897769218E-2</v>
      </c>
      <c r="O24" s="14">
        <f ca="1">IF(COUNT(OFFSET($B24:$B$37,0,0,O$7,1))&lt;O$7,"",FVSCHEDULE(1,OFFSET($B24:$B$37,0,0,O$7,1)))^(1/COUNT(OFFSET($B24:$B$37,0,0,O$7,1)))-1</f>
        <v>9.6041505991713905E-2</v>
      </c>
      <c r="P24" s="14">
        <f ca="1">IF(COUNT(OFFSET($B24:$B$37,0,0,P$7,1))&lt;P$7,"",FVSCHEDULE(1,OFFSET($B24:$B$37,0,0,P$7,1)))^(1/COUNT(OFFSET($B24:$B$37,0,0,P$7,1)))-1</f>
        <v>9.5271714948347741E-2</v>
      </c>
      <c r="Q24" s="14"/>
      <c r="R24" s="14"/>
      <c r="S24" s="14"/>
      <c r="T24" s="14"/>
      <c r="U24" s="14"/>
      <c r="V24" s="14"/>
      <c r="W24" s="14"/>
      <c r="X24" s="14"/>
      <c r="Y24" s="14"/>
      <c r="Z24" s="14"/>
      <c r="AA24" s="14"/>
      <c r="AB24" s="14"/>
      <c r="AC24" s="14"/>
      <c r="AD24" s="14"/>
      <c r="AE24" s="14"/>
    </row>
    <row r="25" spans="1:31" x14ac:dyDescent="0.2">
      <c r="A25">
        <v>18</v>
      </c>
      <c r="B25" s="28">
        <f ca="1">'Simulace pohybu portfolia'!D19</f>
        <v>0.12971517538013785</v>
      </c>
      <c r="C25" s="14">
        <f ca="1">IF(COUNT(OFFSET($B25:$B$37,0,0,C$7,1))&lt;C$7,"",FVSCHEDULE(1,OFFSET($B25:$B$37,0,0,C$7,1)))^(1/COUNT(OFFSET($B25:$B$37,0,0,C$7,1)))-1</f>
        <v>0.12971517538013777</v>
      </c>
      <c r="D25" s="14">
        <f ca="1">IF(COUNT(OFFSET($B25:$B$37,0,0,D$7,1))&lt;D$7,"",FVSCHEDULE(1,OFFSET($B25:$B$37,0,0,D$7,1)))^(1/COUNT(OFFSET($B25:$B$37,0,0,D$7,1)))-1</f>
        <v>0.11165591245337914</v>
      </c>
      <c r="E25" s="14">
        <f ca="1">IF(COUNT(OFFSET($B25:$B$37,0,0,E$7,1))&lt;E$7,"",FVSCHEDULE(1,OFFSET($B25:$B$37,0,0,E$7,1)))^(1/COUNT(OFFSET($B25:$B$37,0,0,E$7,1)))-1</f>
        <v>0.12163864115887346</v>
      </c>
      <c r="F25" s="14">
        <f ca="1">IF(COUNT(OFFSET($B25:$B$37,0,0,F$7,1))&lt;F$7,"",FVSCHEDULE(1,OFFSET($B25:$B$37,0,0,F$7,1)))^(1/COUNT(OFFSET($B25:$B$37,0,0,F$7,1)))-1</f>
        <v>8.5462685758784129E-2</v>
      </c>
      <c r="G25" s="14">
        <f ca="1">IF(COUNT(OFFSET($B25:$B$37,0,0,G$7,1))&lt;G$7,"",FVSCHEDULE(1,OFFSET($B25:$B$37,0,0,G$7,1)))^(1/COUNT(OFFSET($B25:$B$37,0,0,G$7,1)))-1</f>
        <v>9.3171223757660293E-2</v>
      </c>
      <c r="H25" s="14">
        <f ca="1">IF(COUNT(OFFSET($B25:$B$37,0,0,H$7,1))&lt;H$7,"",FVSCHEDULE(1,OFFSET($B25:$B$37,0,0,H$7,1)))^(1/COUNT(OFFSET($B25:$B$37,0,0,H$7,1)))-1</f>
        <v>0.12320775211416057</v>
      </c>
      <c r="I25" s="14">
        <f ca="1">IF(COUNT(OFFSET($B25:$B$37,0,0,I$7,1))&lt;I$7,"",FVSCHEDULE(1,OFFSET($B25:$B$37,0,0,I$7,1)))^(1/COUNT(OFFSET($B25:$B$37,0,0,I$7,1)))-1</f>
        <v>0.10486627439110729</v>
      </c>
      <c r="J25" s="14">
        <f ca="1">IF(COUNT(OFFSET($B25:$B$37,0,0,J$7,1))&lt;J$7,"",FVSCHEDULE(1,OFFSET($B25:$B$37,0,0,J$7,1)))^(1/COUNT(OFFSET($B25:$B$37,0,0,J$7,1)))-1</f>
        <v>0.11367935159095865</v>
      </c>
      <c r="K25" s="14">
        <f ca="1">IF(COUNT(OFFSET($B25:$B$37,0,0,K$7,1))&lt;K$7,"",FVSCHEDULE(1,OFFSET($B25:$B$37,0,0,K$7,1)))^(1/COUNT(OFFSET($B25:$B$37,0,0,K$7,1)))-1</f>
        <v>8.4751559418900557E-2</v>
      </c>
      <c r="L25" s="14">
        <f ca="1">IF(COUNT(OFFSET($B25:$B$37,0,0,L$7,1))&lt;L$7,"",FVSCHEDULE(1,OFFSET($B25:$B$37,0,0,L$7,1)))^(1/COUNT(OFFSET($B25:$B$37,0,0,L$7,1)))-1</f>
        <v>7.8883105221069227E-2</v>
      </c>
      <c r="M25" s="14">
        <f ca="1">IF(COUNT(OFFSET($B25:$B$37,0,0,M$7,1))&lt;M$7,"",FVSCHEDULE(1,OFFSET($B25:$B$37,0,0,M$7,1)))^(1/COUNT(OFFSET($B25:$B$37,0,0,M$7,1)))-1</f>
        <v>0.10352949641206521</v>
      </c>
      <c r="N25" s="14">
        <f ca="1">IF(COUNT(OFFSET($B25:$B$37,0,0,N$7,1))&lt;N$7,"",FVSCHEDULE(1,OFFSET($B25:$B$37,0,0,N$7,1)))^(1/COUNT(OFFSET($B25:$B$37,0,0,N$7,1)))-1</f>
        <v>0.1022310276974161</v>
      </c>
      <c r="O25" s="14">
        <f ca="1">IF(COUNT(OFFSET($B25:$B$37,0,0,O$7,1))&lt;O$7,"",FVSCHEDULE(1,OFFSET($B25:$B$37,0,0,O$7,1)))^(1/COUNT(OFFSET($B25:$B$37,0,0,O$7,1)))-1</f>
        <v>0.10092036851142305</v>
      </c>
      <c r="P25" s="14"/>
      <c r="Q25" s="14"/>
      <c r="R25" s="14"/>
      <c r="S25" s="14"/>
      <c r="T25" s="14"/>
      <c r="U25" s="14"/>
      <c r="V25" s="14"/>
      <c r="W25" s="14"/>
      <c r="X25" s="14"/>
      <c r="Y25" s="14"/>
      <c r="Z25" s="14"/>
      <c r="AA25" s="14"/>
      <c r="AB25" s="14"/>
      <c r="AC25" s="14"/>
      <c r="AD25" s="14"/>
      <c r="AE25" s="14"/>
    </row>
    <row r="26" spans="1:31" x14ac:dyDescent="0.2">
      <c r="A26">
        <v>19</v>
      </c>
      <c r="B26" s="28">
        <f ca="1">'Simulace pohybu portfolia'!D20</f>
        <v>9.3885339087109068E-2</v>
      </c>
      <c r="C26" s="14">
        <f ca="1">IF(COUNT(OFFSET($B26:$B$37,0,0,C$7,1))&lt;C$7,"",FVSCHEDULE(1,OFFSET($B26:$B$37,0,0,C$7,1)))^(1/COUNT(OFFSET($B26:$B$37,0,0,C$7,1)))-1</f>
        <v>9.3885339087109054E-2</v>
      </c>
      <c r="D26" s="14">
        <f ca="1">IF(COUNT(OFFSET($B26:$B$37,0,0,D$7,1))&lt;D$7,"",FVSCHEDULE(1,OFFSET($B26:$B$37,0,0,D$7,1)))^(1/COUNT(OFFSET($B26:$B$37,0,0,D$7,1)))-1</f>
        <v>0.1176220526335372</v>
      </c>
      <c r="E26" s="14">
        <f ca="1">IF(COUNT(OFFSET($B26:$B$37,0,0,E$7,1))&lt;E$7,"",FVSCHEDULE(1,OFFSET($B26:$B$37,0,0,E$7,1)))^(1/COUNT(OFFSET($B26:$B$37,0,0,E$7,1)))-1</f>
        <v>7.110047170926026E-2</v>
      </c>
      <c r="F26" s="14">
        <f ca="1">IF(COUNT(OFFSET($B26:$B$37,0,0,F$7,1))&lt;F$7,"",FVSCHEDULE(1,OFFSET($B26:$B$37,0,0,F$7,1)))^(1/COUNT(OFFSET($B26:$B$37,0,0,F$7,1)))-1</f>
        <v>8.4221457550458734E-2</v>
      </c>
      <c r="G26" s="14">
        <f ca="1">IF(COUNT(OFFSET($B26:$B$37,0,0,G$7,1))&lt;G$7,"",FVSCHEDULE(1,OFFSET($B26:$B$37,0,0,G$7,1)))^(1/COUNT(OFFSET($B26:$B$37,0,0,G$7,1)))-1</f>
        <v>0.12191077250166105</v>
      </c>
      <c r="H26" s="14">
        <f ca="1">IF(COUNT(OFFSET($B26:$B$37,0,0,H$7,1))&lt;H$7,"",FVSCHEDULE(1,OFFSET($B26:$B$37,0,0,H$7,1)))^(1/COUNT(OFFSET($B26:$B$37,0,0,H$7,1)))-1</f>
        <v>0.10077825758410852</v>
      </c>
      <c r="I26" s="14">
        <f ca="1">IF(COUNT(OFFSET($B26:$B$37,0,0,I$7,1))&lt;I$7,"",FVSCHEDULE(1,OFFSET($B26:$B$37,0,0,I$7,1)))^(1/COUNT(OFFSET($B26:$B$37,0,0,I$7,1)))-1</f>
        <v>0.11140717684027157</v>
      </c>
      <c r="J26" s="14">
        <f ca="1">IF(COUNT(OFFSET($B26:$B$37,0,0,J$7,1))&lt;J$7,"",FVSCHEDULE(1,OFFSET($B26:$B$37,0,0,J$7,1)))^(1/COUNT(OFFSET($B26:$B$37,0,0,J$7,1)))-1</f>
        <v>7.9258426562784257E-2</v>
      </c>
      <c r="K26" s="14">
        <f ca="1">IF(COUNT(OFFSET($B26:$B$37,0,0,K$7,1))&lt;K$7,"",FVSCHEDULE(1,OFFSET($B26:$B$37,0,0,K$7,1)))^(1/COUNT(OFFSET($B26:$B$37,0,0,K$7,1)))-1</f>
        <v>7.3378206776214538E-2</v>
      </c>
      <c r="L26" s="14">
        <f ca="1">IF(COUNT(OFFSET($B26:$B$37,0,0,L$7,1))&lt;L$7,"",FVSCHEDULE(1,OFFSET($B26:$B$37,0,0,L$7,1)))^(1/COUNT(OFFSET($B26:$B$37,0,0,L$7,1)))-1</f>
        <v>0.10094454593511037</v>
      </c>
      <c r="M26" s="14">
        <f ca="1">IF(COUNT(OFFSET($B26:$B$37,0,0,M$7,1))&lt;M$7,"",FVSCHEDULE(1,OFFSET($B26:$B$37,0,0,M$7,1)))^(1/COUNT(OFFSET($B26:$B$37,0,0,M$7,1)))-1</f>
        <v>9.9765872078851014E-2</v>
      </c>
      <c r="N26" s="14">
        <f ca="1">IF(COUNT(OFFSET($B26:$B$37,0,0,N$7,1))&lt;N$7,"",FVSCHEDULE(1,OFFSET($B26:$B$37,0,0,N$7,1)))^(1/COUNT(OFFSET($B26:$B$37,0,0,N$7,1)))-1</f>
        <v>9.8554191632706178E-2</v>
      </c>
      <c r="O26" s="14"/>
      <c r="P26" s="14"/>
      <c r="Q26" s="14"/>
      <c r="R26" s="14"/>
      <c r="S26" s="14"/>
      <c r="T26" s="14"/>
      <c r="U26" s="14"/>
      <c r="V26" s="14"/>
      <c r="W26" s="14"/>
      <c r="X26" s="14"/>
      <c r="Y26" s="14"/>
      <c r="Z26" s="14"/>
      <c r="AA26" s="14"/>
      <c r="AB26" s="14"/>
      <c r="AC26" s="14"/>
      <c r="AD26" s="14"/>
      <c r="AE26" s="14"/>
    </row>
    <row r="27" spans="1:31" x14ac:dyDescent="0.2">
      <c r="A27">
        <v>20</v>
      </c>
      <c r="B27" s="28">
        <f ca="1">'Simulace pohybu portfolia'!D21</f>
        <v>0.14187383988088473</v>
      </c>
      <c r="C27" s="14">
        <f ca="1">IF(COUNT(OFFSET($B27:$B$37,0,0,C$7,1))&lt;C$7,"",FVSCHEDULE(1,OFFSET($B27:$B$37,0,0,C$7,1)))^(1/COUNT(OFFSET($B27:$B$37,0,0,C$7,1)))-1</f>
        <v>0.14187383988088476</v>
      </c>
      <c r="D27" s="14">
        <f ca="1">IF(COUNT(OFFSET($B27:$B$37,0,0,D$7,1))&lt;D$7,"",FVSCHEDULE(1,OFFSET($B27:$B$37,0,0,D$7,1)))^(1/COUNT(OFFSET($B27:$B$37,0,0,D$7,1)))-1</f>
        <v>5.9886633062895323E-2</v>
      </c>
      <c r="E27" s="14">
        <f ca="1">IF(COUNT(OFFSET($B27:$B$37,0,0,E$7,1))&lt;E$7,"",FVSCHEDULE(1,OFFSET($B27:$B$37,0,0,E$7,1)))^(1/COUNT(OFFSET($B27:$B$37,0,0,E$7,1)))-1</f>
        <v>8.1019173341009498E-2</v>
      </c>
      <c r="F27" s="14">
        <f ca="1">IF(COUNT(OFFSET($B27:$B$37,0,0,F$7,1))&lt;F$7,"",FVSCHEDULE(1,OFFSET($B27:$B$37,0,0,F$7,1)))^(1/COUNT(OFFSET($B27:$B$37,0,0,F$7,1)))-1</f>
        <v>0.12902860989828269</v>
      </c>
      <c r="G27" s="14">
        <f ca="1">IF(COUNT(OFFSET($B27:$B$37,0,0,G$7,1))&lt;G$7,"",FVSCHEDULE(1,OFFSET($B27:$B$37,0,0,G$7,1)))^(1/COUNT(OFFSET($B27:$B$37,0,0,G$7,1)))-1</f>
        <v>0.10216204468593881</v>
      </c>
      <c r="H27" s="14">
        <f ca="1">IF(COUNT(OFFSET($B27:$B$37,0,0,H$7,1))&lt;H$7,"",FVSCHEDULE(1,OFFSET($B27:$B$37,0,0,H$7,1)))^(1/COUNT(OFFSET($B27:$B$37,0,0,H$7,1)))-1</f>
        <v>0.1143546494325578</v>
      </c>
      <c r="I27" s="14">
        <f ca="1">IF(COUNT(OFFSET($B27:$B$37,0,0,I$7,1))&lt;I$7,"",FVSCHEDULE(1,OFFSET($B27:$B$37,0,0,I$7,1)))^(1/COUNT(OFFSET($B27:$B$37,0,0,I$7,1)))-1</f>
        <v>7.7184895057856417E-2</v>
      </c>
      <c r="J27" s="14">
        <f ca="1">IF(COUNT(OFFSET($B27:$B$37,0,0,J$7,1))&lt;J$7,"",FVSCHEDULE(1,OFFSET($B27:$B$37,0,0,J$7,1)))^(1/COUNT(OFFSET($B27:$B$37,0,0,J$7,1)))-1</f>
        <v>7.0841995884462383E-2</v>
      </c>
      <c r="K27" s="14">
        <f ca="1">IF(COUNT(OFFSET($B27:$B$37,0,0,K$7,1))&lt;K$7,"",FVSCHEDULE(1,OFFSET($B27:$B$37,0,0,K$7,1)))^(1/COUNT(OFFSET($B27:$B$37,0,0,K$7,1)))-1</f>
        <v>0.10173170895363404</v>
      </c>
      <c r="L27" s="14">
        <f ca="1">IF(COUNT(OFFSET($B27:$B$37,0,0,L$7,1))&lt;L$7,"",FVSCHEDULE(1,OFFSET($B27:$B$37,0,0,L$7,1)))^(1/COUNT(OFFSET($B27:$B$37,0,0,L$7,1)))-1</f>
        <v>0.10035566127954332</v>
      </c>
      <c r="M27" s="14">
        <f ca="1">IF(COUNT(OFFSET($B27:$B$37,0,0,M$7,1))&lt;M$7,"",FVSCHEDULE(1,OFFSET($B27:$B$37,0,0,M$7,1)))^(1/COUNT(OFFSET($B27:$B$37,0,0,M$7,1)))-1</f>
        <v>9.8979619628492665E-2</v>
      </c>
      <c r="N27" s="14"/>
      <c r="O27" s="14"/>
      <c r="P27" s="14"/>
      <c r="Q27" s="14"/>
      <c r="R27" s="14"/>
      <c r="S27" s="14"/>
      <c r="T27" s="14"/>
      <c r="U27" s="14"/>
      <c r="V27" s="14"/>
      <c r="W27" s="14"/>
      <c r="X27" s="14"/>
      <c r="Y27" s="14"/>
      <c r="Z27" s="14"/>
      <c r="AA27" s="14"/>
      <c r="AB27" s="14"/>
      <c r="AC27" s="14"/>
      <c r="AD27" s="14"/>
      <c r="AE27" s="14"/>
    </row>
    <row r="28" spans="1:31" x14ac:dyDescent="0.2">
      <c r="A28">
        <v>21</v>
      </c>
      <c r="B28" s="28">
        <f ca="1">'Simulace pohybu portfolia'!D22</f>
        <v>-1.6213844549950975E-2</v>
      </c>
      <c r="C28" s="14">
        <f ca="1">IF(COUNT(OFFSET($B28:$B$37,0,0,C$7,1))&lt;C$7,"",FVSCHEDULE(1,OFFSET($B28:$B$37,0,0,C$7,1)))^(1/COUNT(OFFSET($B28:$B$37,0,0,C$7,1)))-1</f>
        <v>-1.6213844549951006E-2</v>
      </c>
      <c r="D28" s="14">
        <f ca="1">IF(COUNT(OFFSET($B28:$B$37,0,0,D$7,1))&lt;D$7,"",FVSCHEDULE(1,OFFSET($B28:$B$37,0,0,D$7,1)))^(1/COUNT(OFFSET($B28:$B$37,0,0,D$7,1)))-1</f>
        <v>5.1819052999926507E-2</v>
      </c>
      <c r="E28" s="14">
        <f ca="1">IF(COUNT(OFFSET($B28:$B$37,0,0,E$7,1))&lt;E$7,"",FVSCHEDULE(1,OFFSET($B28:$B$37,0,0,E$7,1)))^(1/COUNT(OFFSET($B28:$B$37,0,0,E$7,1)))-1</f>
        <v>0.12477905816963375</v>
      </c>
      <c r="F28" s="14">
        <f ca="1">IF(COUNT(OFFSET($B28:$B$37,0,0,F$7,1))&lt;F$7,"",FVSCHEDULE(1,OFFSET($B28:$B$37,0,0,F$7,1)))^(1/COUNT(OFFSET($B28:$B$37,0,0,F$7,1)))-1</f>
        <v>9.2451795990157626E-2</v>
      </c>
      <c r="G28" s="14">
        <f ca="1">IF(COUNT(OFFSET($B28:$B$37,0,0,G$7,1))&lt;G$7,"",FVSCHEDULE(1,OFFSET($B28:$B$37,0,0,G$7,1)))^(1/COUNT(OFFSET($B28:$B$37,0,0,G$7,1)))-1</f>
        <v>0.10893091402460175</v>
      </c>
      <c r="H28" s="14">
        <f ca="1">IF(COUNT(OFFSET($B28:$B$37,0,0,H$7,1))&lt;H$7,"",FVSCHEDULE(1,OFFSET($B28:$B$37,0,0,H$7,1)))^(1/COUNT(OFFSET($B28:$B$37,0,0,H$7,1)))-1</f>
        <v>6.676545472853368E-2</v>
      </c>
      <c r="I28" s="14">
        <f ca="1">IF(COUNT(OFFSET($B28:$B$37,0,0,I$7,1))&lt;I$7,"",FVSCHEDULE(1,OFFSET($B28:$B$37,0,0,I$7,1)))^(1/COUNT(OFFSET($B28:$B$37,0,0,I$7,1)))-1</f>
        <v>6.1061897347905347E-2</v>
      </c>
      <c r="J28" s="14">
        <f ca="1">IF(COUNT(OFFSET($B28:$B$37,0,0,J$7,1))&lt;J$7,"",FVSCHEDULE(1,OFFSET($B28:$B$37,0,0,J$7,1)))^(1/COUNT(OFFSET($B28:$B$37,0,0,J$7,1)))-1</f>
        <v>9.6814200746966117E-2</v>
      </c>
      <c r="K28" s="14">
        <f ca="1">IF(COUNT(OFFSET($B28:$B$37,0,0,K$7,1))&lt;K$7,"",FVSCHEDULE(1,OFFSET($B28:$B$37,0,0,K$7,1)))^(1/COUNT(OFFSET($B28:$B$37,0,0,K$7,1)))-1</f>
        <v>9.583673628036582E-2</v>
      </c>
      <c r="L28" s="14">
        <f ca="1">IF(COUNT(OFFSET($B28:$B$37,0,0,L$7,1))&lt;L$7,"",FVSCHEDULE(1,OFFSET($B28:$B$37,0,0,L$7,1)))^(1/COUNT(OFFSET($B28:$B$37,0,0,L$7,1)))-1</f>
        <v>9.4779836659488748E-2</v>
      </c>
      <c r="M28" s="14"/>
      <c r="N28" s="14"/>
      <c r="O28" s="14"/>
      <c r="P28" s="14"/>
      <c r="Q28" s="14"/>
      <c r="R28" s="14"/>
      <c r="S28" s="14"/>
      <c r="T28" s="14"/>
      <c r="U28" s="14"/>
      <c r="V28" s="14"/>
      <c r="W28" s="14"/>
      <c r="X28" s="14"/>
      <c r="Y28" s="14"/>
      <c r="Z28" s="14"/>
      <c r="AA28" s="14"/>
      <c r="AB28" s="14"/>
      <c r="AC28" s="14"/>
      <c r="AD28" s="14"/>
      <c r="AE28" s="14"/>
    </row>
    <row r="29" spans="1:31" x14ac:dyDescent="0.2">
      <c r="A29">
        <v>22</v>
      </c>
      <c r="B29" s="28">
        <f ca="1">'Simulace pohybu portfolia'!D23</f>
        <v>0.12455670790320965</v>
      </c>
      <c r="C29" s="14">
        <f ca="1">IF(COUNT(OFFSET($B29:$B$37,0,0,C$7,1))&lt;C$7,"",FVSCHEDULE(1,OFFSET($B29:$B$37,0,0,C$7,1)))^(1/COUNT(OFFSET($B29:$B$37,0,0,C$7,1)))-1</f>
        <v>0.12455670790320972</v>
      </c>
      <c r="D29" s="14">
        <f ca="1">IF(COUNT(OFFSET($B29:$B$37,0,0,D$7,1))&lt;D$7,"",FVSCHEDULE(1,OFFSET($B29:$B$37,0,0,D$7,1)))^(1/COUNT(OFFSET($B29:$B$37,0,0,D$7,1)))-1</f>
        <v>0.20268108135788299</v>
      </c>
      <c r="E29" s="14">
        <f ca="1">IF(COUNT(OFFSET($B29:$B$37,0,0,E$7,1))&lt;E$7,"",FVSCHEDULE(1,OFFSET($B29:$B$37,0,0,E$7,1)))^(1/COUNT(OFFSET($B29:$B$37,0,0,E$7,1)))-1</f>
        <v>0.13127834817984607</v>
      </c>
      <c r="F29" s="14">
        <f ca="1">IF(COUNT(OFFSET($B29:$B$37,0,0,F$7,1))&lt;F$7,"",FVSCHEDULE(1,OFFSET($B29:$B$37,0,0,F$7,1)))^(1/COUNT(OFFSET($B29:$B$37,0,0,F$7,1)))-1</f>
        <v>0.14262951129734036</v>
      </c>
      <c r="G29" s="14">
        <f ca="1">IF(COUNT(OFFSET($B29:$B$37,0,0,G$7,1))&lt;G$7,"",FVSCHEDULE(1,OFFSET($B29:$B$37,0,0,G$7,1)))^(1/COUNT(OFFSET($B29:$B$37,0,0,G$7,1)))-1</f>
        <v>8.4182993798772809E-2</v>
      </c>
      <c r="H29" s="14">
        <f ca="1">IF(COUNT(OFFSET($B29:$B$37,0,0,H$7,1))&lt;H$7,"",FVSCHEDULE(1,OFFSET($B29:$B$37,0,0,H$7,1)))^(1/COUNT(OFFSET($B29:$B$37,0,0,H$7,1)))-1</f>
        <v>7.4518890049623643E-2</v>
      </c>
      <c r="I29" s="14">
        <f ca="1">IF(COUNT(OFFSET($B29:$B$37,0,0,I$7,1))&lt;I$7,"",FVSCHEDULE(1,OFFSET($B29:$B$37,0,0,I$7,1)))^(1/COUNT(OFFSET($B29:$B$37,0,0,I$7,1)))-1</f>
        <v>0.11398808179919762</v>
      </c>
      <c r="J29" s="14">
        <f ca="1">IF(COUNT(OFFSET($B29:$B$37,0,0,J$7,1))&lt;J$7,"",FVSCHEDULE(1,OFFSET($B29:$B$37,0,0,J$7,1)))^(1/COUNT(OFFSET($B29:$B$37,0,0,J$7,1)))-1</f>
        <v>0.11071208966792812</v>
      </c>
      <c r="K29" s="14">
        <f ca="1">IF(COUNT(OFFSET($B29:$B$37,0,0,K$7,1))&lt;K$7,"",FVSCHEDULE(1,OFFSET($B29:$B$37,0,0,K$7,1)))^(1/COUNT(OFFSET($B29:$B$37,0,0,K$7,1)))-1</f>
        <v>0.10786092256428725</v>
      </c>
      <c r="L29" s="14"/>
      <c r="M29" s="14"/>
      <c r="N29" s="14"/>
      <c r="O29" s="14"/>
      <c r="P29" s="14"/>
      <c r="Q29" s="14"/>
      <c r="R29" s="14"/>
      <c r="S29" s="14"/>
      <c r="T29" s="14"/>
      <c r="U29" s="14"/>
      <c r="V29" s="14"/>
      <c r="W29" s="14"/>
      <c r="X29" s="14"/>
      <c r="Y29" s="14"/>
      <c r="Z29" s="14"/>
      <c r="AA29" s="14"/>
      <c r="AB29" s="14"/>
      <c r="AC29" s="14"/>
      <c r="AD29" s="14"/>
      <c r="AE29" s="14"/>
    </row>
    <row r="30" spans="1:31" x14ac:dyDescent="0.2">
      <c r="A30">
        <v>23</v>
      </c>
      <c r="B30" s="28">
        <f ca="1">'Simulace pohybu portfolia'!D24</f>
        <v>0.28623285361316048</v>
      </c>
      <c r="C30" s="14">
        <f ca="1">IF(COUNT(OFFSET($B30:$B$37,0,0,C$7,1))&lt;C$7,"",FVSCHEDULE(1,OFFSET($B30:$B$37,0,0,C$7,1)))^(1/COUNT(OFFSET($B30:$B$37,0,0,C$7,1)))-1</f>
        <v>0.28623285361316042</v>
      </c>
      <c r="D30" s="14">
        <f ca="1">IF(COUNT(OFFSET($B30:$B$37,0,0,D$7,1))&lt;D$7,"",FVSCHEDULE(1,OFFSET($B30:$B$37,0,0,D$7,1)))^(1/COUNT(OFFSET($B30:$B$37,0,0,D$7,1)))-1</f>
        <v>0.13465421942894218</v>
      </c>
      <c r="E30" s="14">
        <f ca="1">IF(COUNT(OFFSET($B30:$B$37,0,0,E$7,1))&lt;E$7,"",FVSCHEDULE(1,OFFSET($B30:$B$37,0,0,E$7,1)))^(1/COUNT(OFFSET($B30:$B$37,0,0,E$7,1)))-1</f>
        <v>0.14871809430917016</v>
      </c>
      <c r="F30" s="14">
        <f ca="1">IF(COUNT(OFFSET($B30:$B$37,0,0,F$7,1))&lt;F$7,"",FVSCHEDULE(1,OFFSET($B30:$B$37,0,0,F$7,1)))^(1/COUNT(OFFSET($B30:$B$37,0,0,F$7,1)))-1</f>
        <v>7.4318113882714698E-2</v>
      </c>
      <c r="G30" s="14">
        <f ca="1">IF(COUNT(OFFSET($B30:$B$37,0,0,G$7,1))&lt;G$7,"",FVSCHEDULE(1,OFFSET($B30:$B$37,0,0,G$7,1)))^(1/COUNT(OFFSET($B30:$B$37,0,0,G$7,1)))-1</f>
        <v>6.4781737238168935E-2</v>
      </c>
      <c r="H30" s="14">
        <f ca="1">IF(COUNT(OFFSET($B30:$B$37,0,0,H$7,1))&lt;H$7,"",FVSCHEDULE(1,OFFSET($B30:$B$37,0,0,H$7,1)))^(1/COUNT(OFFSET($B30:$B$37,0,0,H$7,1)))-1</f>
        <v>0.11223632596686239</v>
      </c>
      <c r="I30" s="14">
        <f ca="1">IF(COUNT(OFFSET($B30:$B$37,0,0,I$7,1))&lt;I$7,"",FVSCHEDULE(1,OFFSET($B30:$B$37,0,0,I$7,1)))^(1/COUNT(OFFSET($B30:$B$37,0,0,I$7,1)))-1</f>
        <v>0.10874825004637279</v>
      </c>
      <c r="J30" s="14">
        <f ca="1">IF(COUNT(OFFSET($B30:$B$37,0,0,J$7,1))&lt;J$7,"",FVSCHEDULE(1,OFFSET($B30:$B$37,0,0,J$7,1)))^(1/COUNT(OFFSET($B30:$B$37,0,0,J$7,1)))-1</f>
        <v>0.1057914540927265</v>
      </c>
      <c r="K30" s="14"/>
      <c r="L30" s="14"/>
      <c r="M30" s="14"/>
      <c r="N30" s="14"/>
      <c r="O30" s="14"/>
      <c r="P30" s="14"/>
      <c r="Q30" s="14"/>
      <c r="R30" s="14"/>
      <c r="S30" s="14"/>
      <c r="T30" s="14"/>
      <c r="U30" s="14"/>
      <c r="V30" s="14"/>
      <c r="W30" s="14"/>
      <c r="X30" s="14"/>
      <c r="Y30" s="14"/>
      <c r="Z30" s="14"/>
      <c r="AA30" s="14"/>
      <c r="AB30" s="14"/>
      <c r="AC30" s="14"/>
      <c r="AD30" s="14"/>
      <c r="AE30" s="14"/>
    </row>
    <row r="31" spans="1:31" x14ac:dyDescent="0.2">
      <c r="A31">
        <v>24</v>
      </c>
      <c r="B31" s="28">
        <f ca="1">'Simulace pohybu portfolia'!D25</f>
        <v>9.3866678288476169E-4</v>
      </c>
      <c r="C31" s="14">
        <f ca="1">IF(COUNT(OFFSET($B31:$B$37,0,0,C$7,1))&lt;C$7,"",FVSCHEDULE(1,OFFSET($B31:$B$37,0,0,C$7,1)))^(1/COUNT(OFFSET($B31:$B$37,0,0,C$7,1)))-1</f>
        <v>9.3866678288478944E-4</v>
      </c>
      <c r="D31" s="14">
        <f ca="1">IF(COUNT(OFFSET($B31:$B$37,0,0,D$7,1))&lt;D$7,"",FVSCHEDULE(1,OFFSET($B31:$B$37,0,0,D$7,1)))^(1/COUNT(OFFSET($B31:$B$37,0,0,D$7,1)))-1</f>
        <v>8.5576401196494123E-2</v>
      </c>
      <c r="E31" s="14">
        <f ca="1">IF(COUNT(OFFSET($B31:$B$37,0,0,E$7,1))&lt;E$7,"",FVSCHEDULE(1,OFFSET($B31:$B$37,0,0,E$7,1)))^(1/COUNT(OFFSET($B31:$B$37,0,0,E$7,1)))-1</f>
        <v>1.1744063988920139E-2</v>
      </c>
      <c r="F31" s="14">
        <f ca="1">IF(COUNT(OFFSET($B31:$B$37,0,0,F$7,1))&lt;F$7,"",FVSCHEDULE(1,OFFSET($B31:$B$37,0,0,F$7,1)))^(1/COUNT(OFFSET($B31:$B$37,0,0,F$7,1)))-1</f>
        <v>1.5654138519243022E-2</v>
      </c>
      <c r="G31" s="14">
        <f ca="1">IF(COUNT(OFFSET($B31:$B$37,0,0,G$7,1))&lt;G$7,"",FVSCHEDULE(1,OFFSET($B31:$B$37,0,0,G$7,1)))^(1/COUNT(OFFSET($B31:$B$37,0,0,G$7,1)))-1</f>
        <v>8.0370135426675926E-2</v>
      </c>
      <c r="H31" s="14">
        <f ca="1">IF(COUNT(OFFSET($B31:$B$37,0,0,H$7,1))&lt;H$7,"",FVSCHEDULE(1,OFFSET($B31:$B$37,0,0,H$7,1)))^(1/COUNT(OFFSET($B31:$B$37,0,0,H$7,1)))-1</f>
        <v>8.1646058916641451E-2</v>
      </c>
      <c r="I31" s="14">
        <f ca="1">IF(COUNT(OFFSET($B31:$B$37,0,0,I$7,1))&lt;I$7,"",FVSCHEDULE(1,OFFSET($B31:$B$37,0,0,I$7,1)))^(1/COUNT(OFFSET($B31:$B$37,0,0,I$7,1)))-1</f>
        <v>8.216921833096591E-2</v>
      </c>
      <c r="J31" s="14"/>
      <c r="K31" s="14"/>
      <c r="L31" s="14"/>
      <c r="M31" s="14"/>
      <c r="N31" s="14"/>
      <c r="O31" s="14"/>
      <c r="P31" s="14"/>
      <c r="Q31" s="14"/>
      <c r="R31" s="14"/>
      <c r="S31" s="14"/>
      <c r="T31" s="14"/>
      <c r="U31" s="14"/>
      <c r="V31" s="14"/>
      <c r="W31" s="14"/>
      <c r="X31" s="14"/>
      <c r="Y31" s="14"/>
      <c r="Z31" s="14"/>
      <c r="AA31" s="14"/>
      <c r="AB31" s="14"/>
      <c r="AC31" s="14"/>
      <c r="AD31" s="14"/>
      <c r="AE31" s="14"/>
    </row>
    <row r="32" spans="1:31" x14ac:dyDescent="0.2">
      <c r="A32">
        <v>25</v>
      </c>
      <c r="B32" s="28">
        <f ca="1">'Simulace pohybu portfolia'!D26</f>
        <v>0.17737096381986103</v>
      </c>
      <c r="C32" s="14">
        <f ca="1">IF(COUNT(OFFSET($B32:$B$37,0,0,C$7,1))&lt;C$7,"",FVSCHEDULE(1,OFFSET($B32:$B$37,0,0,C$7,1)))^(1/COUNT(OFFSET($B32:$B$37,0,0,C$7,1)))-1</f>
        <v>0.17737096381986106</v>
      </c>
      <c r="D32" s="14">
        <f ca="1">IF(COUNT(OFFSET($B32:$B$37,0,0,D$7,1))&lt;D$7,"",FVSCHEDULE(1,OFFSET($B32:$B$37,0,0,D$7,1)))^(1/COUNT(OFFSET($B32:$B$37,0,0,D$7,1)))-1</f>
        <v>1.7190426875059783E-2</v>
      </c>
      <c r="E32" s="14">
        <f ca="1">IF(COUNT(OFFSET($B32:$B$37,0,0,E$7,1))&lt;E$7,"",FVSCHEDULE(1,OFFSET($B32:$B$37,0,0,E$7,1)))^(1/COUNT(OFFSET($B32:$B$37,0,0,E$7,1)))-1</f>
        <v>2.0607215661059497E-2</v>
      </c>
      <c r="F32" s="14">
        <f ca="1">IF(COUNT(OFFSET($B32:$B$37,0,0,F$7,1))&lt;F$7,"",FVSCHEDULE(1,OFFSET($B32:$B$37,0,0,F$7,1)))^(1/COUNT(OFFSET($B32:$B$37,0,0,F$7,1)))-1</f>
        <v>0.10119402556325174</v>
      </c>
      <c r="G32" s="14">
        <f ca="1">IF(COUNT(OFFSET($B32:$B$37,0,0,G$7,1))&lt;G$7,"",FVSCHEDULE(1,OFFSET($B32:$B$37,0,0,G$7,1)))^(1/COUNT(OFFSET($B32:$B$37,0,0,G$7,1)))-1</f>
        <v>9.8552238436911077E-2</v>
      </c>
      <c r="H32" s="14">
        <f ca="1">IF(COUNT(OFFSET($B32:$B$37,0,0,H$7,1))&lt;H$7,"",FVSCHEDULE(1,OFFSET($B32:$B$37,0,0,H$7,1)))^(1/COUNT(OFFSET($B32:$B$37,0,0,H$7,1)))-1</f>
        <v>9.6334619292366641E-2</v>
      </c>
      <c r="I32" s="14"/>
      <c r="J32" s="14"/>
      <c r="K32" s="14"/>
      <c r="L32" s="14"/>
      <c r="M32" s="14"/>
      <c r="N32" s="14"/>
      <c r="O32" s="14"/>
      <c r="P32" s="14"/>
      <c r="Q32" s="14"/>
      <c r="R32" s="14"/>
      <c r="S32" s="14"/>
      <c r="T32" s="14"/>
      <c r="U32" s="14"/>
      <c r="V32" s="14"/>
      <c r="W32" s="14"/>
      <c r="X32" s="14"/>
      <c r="Y32" s="14"/>
      <c r="Z32" s="14"/>
      <c r="AA32" s="14"/>
      <c r="AB32" s="14"/>
      <c r="AC32" s="14"/>
      <c r="AD32" s="14"/>
      <c r="AE32" s="14"/>
    </row>
    <row r="33" spans="1:31" x14ac:dyDescent="0.2">
      <c r="A33">
        <v>26</v>
      </c>
      <c r="B33" s="28">
        <f ca="1">'Simulace pohybu portfolia'!D27</f>
        <v>-0.12119765450188813</v>
      </c>
      <c r="C33" s="14">
        <f ca="1">IF(COUNT(OFFSET($B33:$B$37,0,0,C$7,1))&lt;C$7,"",FVSCHEDULE(1,OFFSET($B33:$B$37,0,0,C$7,1)))^(1/COUNT(OFFSET($B33:$B$37,0,0,C$7,1)))-1</f>
        <v>-0.12119765450188813</v>
      </c>
      <c r="D33" s="14">
        <f ca="1">IF(COUNT(OFFSET($B33:$B$37,0,0,D$7,1))&lt;D$7,"",FVSCHEDULE(1,OFFSET($B33:$B$37,0,0,D$7,1)))^(1/COUNT(OFFSET($B33:$B$37,0,0,D$7,1)))-1</f>
        <v>-4.9764412754077392E-2</v>
      </c>
      <c r="E33" s="14">
        <f ca="1">IF(COUNT(OFFSET($B33:$B$37,0,0,E$7,1))&lt;E$7,"",FVSCHEDULE(1,OFFSET($B33:$B$37,0,0,E$7,1)))^(1/COUNT(OFFSET($B33:$B$37,0,0,E$7,1)))-1</f>
        <v>7.691317036685863E-2</v>
      </c>
      <c r="F33" s="14">
        <f ca="1">IF(COUNT(OFFSET($B33:$B$37,0,0,F$7,1))&lt;F$7,"",FVSCHEDULE(1,OFFSET($B33:$B$37,0,0,F$7,1)))^(1/COUNT(OFFSET($B33:$B$37,0,0,F$7,1)))-1</f>
        <v>7.9686227195178372E-2</v>
      </c>
      <c r="G33" s="14">
        <f ca="1">IF(COUNT(OFFSET($B33:$B$37,0,0,G$7,1))&lt;G$7,"",FVSCHEDULE(1,OFFSET($B33:$B$37,0,0,G$7,1)))^(1/COUNT(OFFSET($B33:$B$37,0,0,G$7,1)))-1</f>
        <v>8.0809341319874939E-2</v>
      </c>
      <c r="H33" s="14"/>
      <c r="I33" s="14"/>
      <c r="J33" s="14"/>
      <c r="K33" s="14"/>
      <c r="L33" s="14"/>
      <c r="M33" s="14"/>
      <c r="N33" s="14"/>
      <c r="O33" s="14"/>
      <c r="P33" s="14"/>
      <c r="Q33" s="14"/>
      <c r="R33" s="14"/>
      <c r="S33" s="14"/>
      <c r="T33" s="14"/>
      <c r="U33" s="14"/>
      <c r="V33" s="14"/>
      <c r="W33" s="14"/>
      <c r="X33" s="14"/>
      <c r="Y33" s="14"/>
      <c r="Z33" s="14"/>
      <c r="AA33" s="14"/>
      <c r="AB33" s="14"/>
      <c r="AC33" s="14"/>
      <c r="AD33" s="14"/>
      <c r="AE33" s="14"/>
    </row>
    <row r="34" spans="1:31" x14ac:dyDescent="0.2">
      <c r="A34">
        <v>27</v>
      </c>
      <c r="B34" s="28">
        <f ca="1">'Simulace pohybu portfolia'!D28</f>
        <v>2.7475263230898307E-2</v>
      </c>
      <c r="C34" s="14">
        <f ca="1">IF(COUNT(OFFSET($B34:$B$37,0,0,C$7,1))&lt;C$7,"",FVSCHEDULE(1,OFFSET($B34:$B$37,0,0,C$7,1)))^(1/COUNT(OFFSET($B34:$B$37,0,0,C$7,1)))-1</f>
        <v>2.7475263230898328E-2</v>
      </c>
      <c r="D34" s="14">
        <f ca="1">IF(COUNT(OFFSET($B34:$B$37,0,0,D$7,1))&lt;D$7,"",FVSCHEDULE(1,OFFSET($B34:$B$37,0,0,D$7,1)))^(1/COUNT(OFFSET($B34:$B$37,0,0,D$7,1)))-1</f>
        <v>0.19213497286004744</v>
      </c>
      <c r="E34" s="14">
        <f ca="1">IF(COUNT(OFFSET($B34:$B$37,0,0,E$7,1))&lt;E$7,"",FVSCHEDULE(1,OFFSET($B34:$B$37,0,0,E$7,1)))^(1/COUNT(OFFSET($B34:$B$37,0,0,E$7,1)))-1</f>
        <v>0.15637762395877552</v>
      </c>
      <c r="F34" s="14">
        <f ca="1">IF(COUNT(OFFSET($B34:$B$37,0,0,F$7,1))&lt;F$7,"",FVSCHEDULE(1,OFFSET($B34:$B$37,0,0,F$7,1)))^(1/COUNT(OFFSET($B34:$B$37,0,0,F$7,1)))-1</f>
        <v>0.13818684069772558</v>
      </c>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row>
    <row r="35" spans="1:31" x14ac:dyDescent="0.2">
      <c r="A35">
        <v>28</v>
      </c>
      <c r="B35" s="28">
        <f ca="1">'Simulace pohybu portfolia'!D29</f>
        <v>0.38318249049335162</v>
      </c>
      <c r="C35" s="14">
        <f ca="1">IF(COUNT(OFFSET($B35:$B$37,0,0,C$7,1))&lt;C$7,"",FVSCHEDULE(1,OFFSET($B35:$B$37,0,0,C$7,1)))^(1/COUNT(OFFSET($B35:$B$37,0,0,C$7,1)))-1</f>
        <v>0.38318249049335162</v>
      </c>
      <c r="D35" s="14">
        <f ca="1">IF(COUNT(OFFSET($B35:$B$37,0,0,D$7,1))&lt;D$7,"",FVSCHEDULE(1,OFFSET($B35:$B$37,0,0,D$7,1)))^(1/COUNT(OFFSET($B35:$B$37,0,0,D$7,1)))-1</f>
        <v>0.22677193407750962</v>
      </c>
      <c r="E35" s="14">
        <f ca="1">IF(COUNT(OFFSET($B35:$B$37,0,0,E$7,1))&lt;E$7,"",FVSCHEDULE(1,OFFSET($B35:$B$37,0,0,E$7,1)))^(1/COUNT(OFFSET($B35:$B$37,0,0,E$7,1)))-1</f>
        <v>0.17768087371440111</v>
      </c>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row>
    <row r="36" spans="1:31" x14ac:dyDescent="0.2">
      <c r="A36">
        <v>29</v>
      </c>
      <c r="B36" s="28">
        <f ca="1">'Simulace pohybu portfolia'!D30</f>
        <v>8.8048315087825485E-2</v>
      </c>
      <c r="C36" s="14">
        <f ca="1">IF(COUNT(OFFSET($B36:$B$37,0,0,C$7,1))&lt;C$7,"",FVSCHEDULE(1,OFFSET($B36:$B$37,0,0,C$7,1)))^(1/COUNT(OFFSET($B36:$B$37,0,0,C$7,1)))-1</f>
        <v>8.8048315087825513E-2</v>
      </c>
      <c r="D36" s="14">
        <f ca="1">IF(COUNT(OFFSET($B36:$B$37,0,0,D$7,1))&lt;D$7,"",FVSCHEDULE(1,OFFSET($B36:$B$37,0,0,D$7,1)))^(1/COUNT(OFFSET($B36:$B$37,0,0,D$7,1)))-1</f>
        <v>8.6680043644314253E-2</v>
      </c>
    </row>
    <row r="37" spans="1:31" x14ac:dyDescent="0.2">
      <c r="A37">
        <v>30</v>
      </c>
      <c r="B37" s="28">
        <f ca="1">'Simulace pohybu portfolia'!D31</f>
        <v>8.5313492865884744E-2</v>
      </c>
      <c r="C37" s="14">
        <f ca="1">IF(COUNT(OFFSET($B37:$B$37,0,0,C$7,1))&lt;C$7,"",FVSCHEDULE(1,OFFSET($B37:$B$37,0,0,C$7,1)))^(1/COUNT(OFFSET($B37:$B$37,0,0,C$7,1)))-1</f>
        <v>8.5313492865884744E-2</v>
      </c>
    </row>
  </sheetData>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59AC9-3675-4F3D-A5BA-5AA6F5A24625}">
  <dimension ref="A1:AF37"/>
  <sheetViews>
    <sheetView topLeftCell="H4" zoomScale="85" zoomScaleNormal="85" workbookViewId="0">
      <selection activeCell="AE30" sqref="AE30"/>
    </sheetView>
  </sheetViews>
  <sheetFormatPr baseColWidth="10" defaultColWidth="8.83203125" defaultRowHeight="15" x14ac:dyDescent="0.2"/>
  <cols>
    <col min="2" max="2" width="9.1640625" style="19"/>
    <col min="14" max="14" width="8.5" customWidth="1"/>
  </cols>
  <sheetData>
    <row r="1" spans="1:32" x14ac:dyDescent="0.2">
      <c r="C1">
        <v>1</v>
      </c>
      <c r="D1">
        <v>2</v>
      </c>
      <c r="E1">
        <v>3</v>
      </c>
      <c r="F1">
        <v>4</v>
      </c>
      <c r="G1">
        <v>5</v>
      </c>
      <c r="H1">
        <v>6</v>
      </c>
      <c r="I1">
        <v>7</v>
      </c>
      <c r="J1">
        <v>8</v>
      </c>
      <c r="K1">
        <v>9</v>
      </c>
      <c r="L1">
        <v>10</v>
      </c>
      <c r="M1">
        <v>11</v>
      </c>
      <c r="N1">
        <v>12</v>
      </c>
      <c r="O1">
        <v>13</v>
      </c>
      <c r="P1">
        <v>14</v>
      </c>
      <c r="Q1">
        <v>15</v>
      </c>
      <c r="R1">
        <v>16</v>
      </c>
      <c r="S1">
        <v>17</v>
      </c>
      <c r="T1">
        <v>18</v>
      </c>
      <c r="U1">
        <v>19</v>
      </c>
      <c r="V1">
        <v>20</v>
      </c>
      <c r="W1">
        <v>21</v>
      </c>
      <c r="X1">
        <v>22</v>
      </c>
      <c r="Y1">
        <v>23</v>
      </c>
      <c r="Z1">
        <v>24</v>
      </c>
      <c r="AA1">
        <v>25</v>
      </c>
      <c r="AB1">
        <v>26</v>
      </c>
      <c r="AC1">
        <v>27</v>
      </c>
      <c r="AD1">
        <v>28</v>
      </c>
      <c r="AE1">
        <v>29</v>
      </c>
      <c r="AF1">
        <v>30</v>
      </c>
    </row>
    <row r="2" spans="1:32" x14ac:dyDescent="0.2">
      <c r="B2" s="19" t="s">
        <v>43</v>
      </c>
      <c r="C2" s="14">
        <f ca="1">MIN(C8:C82)</f>
        <v>1.9962322153175283E-3</v>
      </c>
      <c r="D2" s="14">
        <f t="shared" ref="D2:AF2" ca="1" si="0">MIN(D8:D82)</f>
        <v>1.6480782495470692E-2</v>
      </c>
      <c r="E2" s="14">
        <f t="shared" ca="1" si="0"/>
        <v>2.5843897320106057E-2</v>
      </c>
      <c r="F2" s="14">
        <f t="shared" ca="1" si="0"/>
        <v>2.5771738387430743E-2</v>
      </c>
      <c r="G2" s="14">
        <f t="shared" ca="1" si="0"/>
        <v>2.621991931548906E-2</v>
      </c>
      <c r="H2" s="14">
        <f t="shared" ca="1" si="0"/>
        <v>3.4044624528812184E-2</v>
      </c>
      <c r="I2" s="14">
        <f t="shared" ca="1" si="0"/>
        <v>3.5612360310828706E-2</v>
      </c>
      <c r="J2" s="14">
        <f t="shared" ca="1" si="0"/>
        <v>3.3054067628546235E-2</v>
      </c>
      <c r="K2" s="14">
        <f t="shared" ca="1" si="0"/>
        <v>3.3251528822952681E-2</v>
      </c>
      <c r="L2" s="14">
        <f t="shared" ca="1" si="0"/>
        <v>3.5070459169500356E-2</v>
      </c>
      <c r="M2" s="14">
        <f t="shared" ca="1" si="0"/>
        <v>3.4321384455481718E-2</v>
      </c>
      <c r="N2" s="14">
        <f t="shared" ca="1" si="0"/>
        <v>3.771389903141853E-2</v>
      </c>
      <c r="O2" s="14">
        <f t="shared" ca="1" si="0"/>
        <v>3.7284244098362951E-2</v>
      </c>
      <c r="P2" s="14">
        <f t="shared" ca="1" si="0"/>
        <v>3.6398029172697077E-2</v>
      </c>
      <c r="Q2" s="14">
        <f t="shared" ca="1" si="0"/>
        <v>3.8683189660798867E-2</v>
      </c>
      <c r="R2" s="14">
        <f t="shared" ca="1" si="0"/>
        <v>3.9623817978875264E-2</v>
      </c>
      <c r="S2" s="14">
        <f t="shared" ca="1" si="0"/>
        <v>3.9334245259220024E-2</v>
      </c>
      <c r="T2" s="14">
        <f t="shared" ca="1" si="0"/>
        <v>4.0084075184966705E-2</v>
      </c>
      <c r="U2" s="14">
        <f t="shared" ca="1" si="0"/>
        <v>4.0107008676516065E-2</v>
      </c>
      <c r="V2" s="14">
        <f t="shared" ca="1" si="0"/>
        <v>3.8994354566346701E-2</v>
      </c>
      <c r="W2" s="14">
        <f t="shared" ca="1" si="0"/>
        <v>3.8553951087351379E-2</v>
      </c>
      <c r="X2" s="14">
        <f t="shared" ca="1" si="0"/>
        <v>3.9296333836687625E-2</v>
      </c>
      <c r="Y2" s="14">
        <f t="shared" ca="1" si="0"/>
        <v>4.1495214524705393E-2</v>
      </c>
      <c r="Z2" s="14">
        <f t="shared" ca="1" si="0"/>
        <v>4.1271319361555259E-2</v>
      </c>
      <c r="AA2" s="14">
        <f t="shared" ca="1" si="0"/>
        <v>4.223214649007101E-2</v>
      </c>
      <c r="AB2" s="14">
        <f t="shared" ca="1" si="0"/>
        <v>4.0872088820685493E-2</v>
      </c>
      <c r="AC2" s="14">
        <f t="shared" ca="1" si="0"/>
        <v>4.1393872790346897E-2</v>
      </c>
      <c r="AD2" s="14">
        <f t="shared" ca="1" si="0"/>
        <v>4.3621282995071065E-2</v>
      </c>
      <c r="AE2" s="14">
        <f t="shared" ca="1" si="0"/>
        <v>4.3877909290125805E-2</v>
      </c>
      <c r="AF2" s="14">
        <f t="shared" ca="1" si="0"/>
        <v>4.5074703839158348E-2</v>
      </c>
    </row>
    <row r="3" spans="1:32" x14ac:dyDescent="0.2">
      <c r="B3" s="19" t="s">
        <v>44</v>
      </c>
      <c r="C3" s="14">
        <f ca="1">MAX(C8:C1048576)</f>
        <v>0.10559604011149437</v>
      </c>
      <c r="D3" s="14">
        <f t="shared" ref="D3:AF3" ca="1" si="1">MAX(D8:D1048576)</f>
        <v>8.0028616232912908E-2</v>
      </c>
      <c r="E3" s="14">
        <f t="shared" ca="1" si="1"/>
        <v>7.8793184908539482E-2</v>
      </c>
      <c r="F3" s="14">
        <f t="shared" ca="1" si="1"/>
        <v>7.2808382681642803E-2</v>
      </c>
      <c r="G3" s="14">
        <f t="shared" ca="1" si="1"/>
        <v>5.8256499252628657E-2</v>
      </c>
      <c r="H3" s="14">
        <f t="shared" ca="1" si="1"/>
        <v>6.0427673882524013E-2</v>
      </c>
      <c r="I3" s="14">
        <f t="shared" ca="1" si="1"/>
        <v>5.8972109579220389E-2</v>
      </c>
      <c r="J3" s="14">
        <f t="shared" ca="1" si="1"/>
        <v>6.1131414443458265E-2</v>
      </c>
      <c r="K3" s="14">
        <f t="shared" ca="1" si="1"/>
        <v>6.0449456044971761E-2</v>
      </c>
      <c r="L3" s="14">
        <f t="shared" ca="1" si="1"/>
        <v>5.734235994337511E-2</v>
      </c>
      <c r="M3" s="14">
        <f t="shared" ca="1" si="1"/>
        <v>5.3711217392455435E-2</v>
      </c>
      <c r="N3" s="14">
        <f t="shared" ca="1" si="1"/>
        <v>5.1690134656288134E-2</v>
      </c>
      <c r="O3" s="14">
        <f t="shared" ca="1" si="1"/>
        <v>5.2629324468228322E-2</v>
      </c>
      <c r="P3" s="14">
        <f t="shared" ca="1" si="1"/>
        <v>5.1339291981511881E-2</v>
      </c>
      <c r="Q3" s="14">
        <f t="shared" ca="1" si="1"/>
        <v>5.1505548059535222E-2</v>
      </c>
      <c r="R3" s="14">
        <f t="shared" ca="1" si="1"/>
        <v>5.2726361513029563E-2</v>
      </c>
      <c r="S3" s="14">
        <f t="shared" ca="1" si="1"/>
        <v>5.1071569938555994E-2</v>
      </c>
      <c r="T3" s="14">
        <f t="shared" ca="1" si="1"/>
        <v>5.0010891079620867E-2</v>
      </c>
      <c r="U3" s="14">
        <f t="shared" ca="1" si="1"/>
        <v>5.1351333797186038E-2</v>
      </c>
      <c r="V3" s="14">
        <f t="shared" ca="1" si="1"/>
        <v>5.0113028154481487E-2</v>
      </c>
      <c r="W3" s="14">
        <f t="shared" ca="1" si="1"/>
        <v>5.0183103953893138E-2</v>
      </c>
      <c r="X3" s="14">
        <f t="shared" ca="1" si="1"/>
        <v>4.9480438181599196E-2</v>
      </c>
      <c r="Y3" s="14">
        <f t="shared" ca="1" si="1"/>
        <v>4.7488026471862677E-2</v>
      </c>
      <c r="Z3" s="14">
        <f t="shared" ca="1" si="1"/>
        <v>4.7850558784723995E-2</v>
      </c>
      <c r="AA3" s="14">
        <f t="shared" ca="1" si="1"/>
        <v>4.888702911356746E-2</v>
      </c>
      <c r="AB3" s="14">
        <f t="shared" ca="1" si="1"/>
        <v>4.8076461690399475E-2</v>
      </c>
      <c r="AC3" s="14">
        <f t="shared" ca="1" si="1"/>
        <v>4.6828704064676874E-2</v>
      </c>
      <c r="AD3" s="14">
        <f t="shared" ca="1" si="1"/>
        <v>4.7147641301677812E-2</v>
      </c>
      <c r="AE3" s="14">
        <f t="shared" ca="1" si="1"/>
        <v>4.639717882403005E-2</v>
      </c>
      <c r="AF3" s="14">
        <f t="shared" ca="1" si="1"/>
        <v>4.5074703839158348E-2</v>
      </c>
    </row>
    <row r="7" spans="1:32" x14ac:dyDescent="0.2">
      <c r="B7" s="19" t="s">
        <v>5</v>
      </c>
      <c r="C7">
        <v>1</v>
      </c>
      <c r="D7">
        <v>2</v>
      </c>
      <c r="E7">
        <v>3</v>
      </c>
      <c r="F7">
        <v>4</v>
      </c>
      <c r="G7">
        <v>5</v>
      </c>
      <c r="H7">
        <v>6</v>
      </c>
      <c r="I7">
        <v>7</v>
      </c>
      <c r="J7">
        <v>8</v>
      </c>
      <c r="K7">
        <v>9</v>
      </c>
      <c r="L7">
        <v>10</v>
      </c>
      <c r="M7">
        <v>11</v>
      </c>
      <c r="N7">
        <v>12</v>
      </c>
      <c r="O7">
        <v>13</v>
      </c>
      <c r="P7">
        <v>14</v>
      </c>
      <c r="Q7">
        <v>15</v>
      </c>
      <c r="R7">
        <v>16</v>
      </c>
      <c r="S7">
        <v>17</v>
      </c>
      <c r="T7">
        <v>18</v>
      </c>
      <c r="U7">
        <v>19</v>
      </c>
      <c r="V7">
        <v>20</v>
      </c>
      <c r="W7">
        <v>21</v>
      </c>
      <c r="X7">
        <v>22</v>
      </c>
      <c r="Y7">
        <v>23</v>
      </c>
      <c r="Z7">
        <v>24</v>
      </c>
      <c r="AA7">
        <v>25</v>
      </c>
      <c r="AB7">
        <v>26</v>
      </c>
      <c r="AC7">
        <v>27</v>
      </c>
      <c r="AD7">
        <v>28</v>
      </c>
      <c r="AE7">
        <v>29</v>
      </c>
      <c r="AF7">
        <v>30</v>
      </c>
    </row>
    <row r="8" spans="1:32" x14ac:dyDescent="0.2">
      <c r="A8">
        <v>1</v>
      </c>
      <c r="B8" s="28">
        <f ca="1">'Simulace pohybu portfolia'!E2</f>
        <v>7.4414813623821623E-3</v>
      </c>
      <c r="C8" s="14">
        <f ca="1">IF(COUNT(OFFSET($B8:$B$37,0,0,C$7,1))&lt;C$7,"",FVSCHEDULE(1,OFFSET($B8:$B$37,0,0,C$7,1)))^(1/COUNT(OFFSET($B8:$B$37,0,0,C$7,1)))-1</f>
        <v>7.4414813623822074E-3</v>
      </c>
      <c r="D8" s="14">
        <f ca="1">IF(COUNT(OFFSET($B8:$B$37,0,0,D$7,1))&lt;D$7,"",FVSCHEDULE(1,OFFSET($B8:$B$37,0,0,D$7,1)))^(1/COUNT(OFFSET($B8:$B$37,0,0,D$7,1)))-1</f>
        <v>1.6480782495470692E-2</v>
      </c>
      <c r="E8" s="14">
        <f ca="1">IF(COUNT(OFFSET($B8:$B$37,0,0,E$7,1))&lt;E$7,"",FVSCHEDULE(1,OFFSET($B8:$B$37,0,0,E$7,1)))^(1/COUNT(OFFSET($B8:$B$37,0,0,E$7,1)))-1</f>
        <v>2.9420362784286391E-2</v>
      </c>
      <c r="F8" s="14">
        <f ca="1">IF(COUNT(OFFSET($B8:$B$37,0,0,F$7,1))&lt;F$7,"",FVSCHEDULE(1,OFFSET($B8:$B$37,0,0,F$7,1)))^(1/COUNT(OFFSET($B8:$B$37,0,0,F$7,1)))-1</f>
        <v>2.5771738387430743E-2</v>
      </c>
      <c r="G8" s="14">
        <f ca="1">IF(COUNT(OFFSET($B8:$B$37,0,0,G$7,1))&lt;G$7,"",FVSCHEDULE(1,OFFSET($B8:$B$37,0,0,G$7,1)))^(1/COUNT(OFFSET($B8:$B$37,0,0,G$7,1)))-1</f>
        <v>2.621991931548906E-2</v>
      </c>
      <c r="H8" s="14">
        <f ca="1">IF(COUNT(OFFSET($B8:$B$37,0,0,H$7,1))&lt;H$7,"",FVSCHEDULE(1,OFFSET($B8:$B$37,0,0,H$7,1)))^(1/COUNT(OFFSET($B8:$B$37,0,0,H$7,1)))-1</f>
        <v>3.4044624528812184E-2</v>
      </c>
      <c r="I8" s="14">
        <f ca="1">IF(COUNT(OFFSET($B8:$B$37,0,0,I$7,1))&lt;I$7,"",FVSCHEDULE(1,OFFSET($B8:$B$37,0,0,I$7,1)))^(1/COUNT(OFFSET($B8:$B$37,0,0,I$7,1)))-1</f>
        <v>3.7184294083419056E-2</v>
      </c>
      <c r="J8" s="14">
        <f ca="1">IF(COUNT(OFFSET($B8:$B$37,0,0,J$7,1))&lt;J$7,"",FVSCHEDULE(1,OFFSET($B8:$B$37,0,0,J$7,1)))^(1/COUNT(OFFSET($B8:$B$37,0,0,J$7,1)))-1</f>
        <v>3.3054067628546235E-2</v>
      </c>
      <c r="K8" s="14">
        <f ca="1">IF(COUNT(OFFSET($B8:$B$37,0,0,K$7,1))&lt;K$7,"",FVSCHEDULE(1,OFFSET($B8:$B$37,0,0,K$7,1)))^(1/COUNT(OFFSET($B8:$B$37,0,0,K$7,1)))-1</f>
        <v>3.3251528822952681E-2</v>
      </c>
      <c r="L8" s="14">
        <f ca="1">IF(COUNT(OFFSET($B8:$B$37,0,0,L$7,1))&lt;L$7,"",FVSCHEDULE(1,OFFSET($B8:$B$37,0,0,L$7,1)))^(1/COUNT(OFFSET($B8:$B$37,0,0,L$7,1)))-1</f>
        <v>3.5070459169500356E-2</v>
      </c>
      <c r="M8" s="14">
        <f ca="1">IF(COUNT(OFFSET($B8:$B$37,0,0,M$7,1))&lt;M$7,"",FVSCHEDULE(1,OFFSET($B8:$B$37,0,0,M$7,1)))^(1/COUNT(OFFSET($B8:$B$37,0,0,M$7,1)))-1</f>
        <v>3.4321384455481718E-2</v>
      </c>
      <c r="N8" s="14">
        <f ca="1">IF(COUNT(OFFSET($B8:$B$37,0,0,N$7,1))&lt;N$7,"",FVSCHEDULE(1,OFFSET($B8:$B$37,0,0,N$7,1)))^(1/COUNT(OFFSET($B8:$B$37,0,0,N$7,1)))-1</f>
        <v>3.771389903141853E-2</v>
      </c>
      <c r="O8" s="14">
        <f ca="1">IF(COUNT(OFFSET($B8:$B$37,0,0,O$7,1))&lt;O$7,"",FVSCHEDULE(1,OFFSET($B8:$B$37,0,0,O$7,1)))^(1/COUNT(OFFSET($B8:$B$37,0,0,O$7,1)))-1</f>
        <v>3.7284244098362951E-2</v>
      </c>
      <c r="P8" s="14">
        <f ca="1">IF(COUNT(OFFSET($B8:$B$37,0,0,P$7,1))&lt;P$7,"",FVSCHEDULE(1,OFFSET($B8:$B$37,0,0,P$7,1)))^(1/COUNT(OFFSET($B8:$B$37,0,0,P$7,1)))-1</f>
        <v>3.6398029172697077E-2</v>
      </c>
      <c r="Q8" s="14">
        <f ca="1">IF(COUNT(OFFSET($B8:$B$37,0,0,Q$7,1))&lt;Q$7,"",FVSCHEDULE(1,OFFSET($B8:$B$37,0,0,Q$7,1)))^(1/COUNT(OFFSET($B8:$B$37,0,0,Q$7,1)))-1</f>
        <v>3.8683189660798867E-2</v>
      </c>
      <c r="R8" s="14">
        <f ca="1">IF(COUNT(OFFSET($B8:$B$37,0,0,R$7,1))&lt;R$7,"",FVSCHEDULE(1,OFFSET($B8:$B$37,0,0,R$7,1)))^(1/COUNT(OFFSET($B8:$B$37,0,0,R$7,1)))-1</f>
        <v>3.9623817978875264E-2</v>
      </c>
      <c r="S8" s="14">
        <f ca="1">IF(COUNT(OFFSET($B8:$B$37,0,0,S$7,1))&lt;S$7,"",FVSCHEDULE(1,OFFSET($B8:$B$37,0,0,S$7,1)))^(1/COUNT(OFFSET($B8:$B$37,0,0,S$7,1)))-1</f>
        <v>3.9334245259220024E-2</v>
      </c>
      <c r="T8" s="14">
        <f ca="1">IF(COUNT(OFFSET($B8:$B$37,0,0,T$7,1))&lt;T$7,"",FVSCHEDULE(1,OFFSET($B8:$B$37,0,0,T$7,1)))^(1/COUNT(OFFSET($B8:$B$37,0,0,T$7,1)))-1</f>
        <v>4.0687551122968735E-2</v>
      </c>
      <c r="U8" s="14">
        <f ca="1">IF(COUNT(OFFSET($B8:$B$37,0,0,U$7,1))&lt;U$7,"",FVSCHEDULE(1,OFFSET($B8:$B$37,0,0,U$7,1)))^(1/COUNT(OFFSET($B8:$B$37,0,0,U$7,1)))-1</f>
        <v>4.0107008676516065E-2</v>
      </c>
      <c r="V8" s="14">
        <f ca="1">IF(COUNT(OFFSET($B8:$B$37,0,0,V$7,1))&lt;V$7,"",FVSCHEDULE(1,OFFSET($B8:$B$37,0,0,V$7,1)))^(1/COUNT(OFFSET($B8:$B$37,0,0,V$7,1)))-1</f>
        <v>3.8994354566346701E-2</v>
      </c>
      <c r="W8" s="14">
        <f ca="1">IF(COUNT(OFFSET($B8:$B$37,0,0,W$7,1))&lt;W$7,"",FVSCHEDULE(1,OFFSET($B8:$B$37,0,0,W$7,1)))^(1/COUNT(OFFSET($B8:$B$37,0,0,W$7,1)))-1</f>
        <v>3.8553951087351379E-2</v>
      </c>
      <c r="X8" s="14">
        <f ca="1">IF(COUNT(OFFSET($B8:$B$37,0,0,X$7,1))&lt;X$7,"",FVSCHEDULE(1,OFFSET($B8:$B$37,0,0,X$7,1)))^(1/COUNT(OFFSET($B8:$B$37,0,0,X$7,1)))-1</f>
        <v>3.9296333836687625E-2</v>
      </c>
      <c r="Y8" s="14">
        <f ca="1">IF(COUNT(OFFSET($B8:$B$37,0,0,Y$7,1))&lt;Y$7,"",FVSCHEDULE(1,OFFSET($B8:$B$37,0,0,Y$7,1)))^(1/COUNT(OFFSET($B8:$B$37,0,0,Y$7,1)))-1</f>
        <v>4.1495214524705393E-2</v>
      </c>
      <c r="Z8" s="14">
        <f ca="1">IF(COUNT(OFFSET($B8:$B$37,0,0,Z$7,1))&lt;Z$7,"",FVSCHEDULE(1,OFFSET($B8:$B$37,0,0,Z$7,1)))^(1/COUNT(OFFSET($B8:$B$37,0,0,Z$7,1)))-1</f>
        <v>4.1271319361555259E-2</v>
      </c>
      <c r="AA8" s="14">
        <f ca="1">IF(COUNT(OFFSET($B8:$B$37,0,0,AA$7,1))&lt;AA$7,"",FVSCHEDULE(1,OFFSET($B8:$B$37,0,0,AA$7,1)))^(1/COUNT(OFFSET($B8:$B$37,0,0,AA$7,1)))-1</f>
        <v>4.2458113894327631E-2</v>
      </c>
      <c r="AB8" s="14">
        <f ca="1">IF(COUNT(OFFSET($B8:$B$37,0,0,AB$7,1))&lt;AB$7,"",FVSCHEDULE(1,OFFSET($B8:$B$37,0,0,AB$7,1)))^(1/COUNT(OFFSET($B8:$B$37,0,0,AB$7,1)))-1</f>
        <v>4.0872088820685493E-2</v>
      </c>
      <c r="AC8" s="14">
        <f ca="1">IF(COUNT(OFFSET($B8:$B$37,0,0,AC$7,1))&lt;AC$7,"",FVSCHEDULE(1,OFFSET($B8:$B$37,0,0,AC$7,1)))^(1/COUNT(OFFSET($B8:$B$37,0,0,AC$7,1)))-1</f>
        <v>4.1393872790346897E-2</v>
      </c>
      <c r="AD8" s="14">
        <f ca="1">IF(COUNT(OFFSET($B8:$B$37,0,0,AD$7,1))&lt;AD$7,"",FVSCHEDULE(1,OFFSET($B8:$B$37,0,0,AD$7,1)))^(1/COUNT(OFFSET($B8:$B$37,0,0,AD$7,1)))-1</f>
        <v>4.3621282995071065E-2</v>
      </c>
      <c r="AE8" s="14">
        <f ca="1">IF(COUNT(OFFSET($B8:$B$37,0,0,AE$7,1))&lt;AE$7,"",FVSCHEDULE(1,OFFSET($B8:$B$37,0,0,AE$7,1)))^(1/COUNT(OFFSET($B8:$B$37,0,0,AE$7,1)))-1</f>
        <v>4.3877909290125805E-2</v>
      </c>
      <c r="AF8" s="14">
        <f ca="1">IF(COUNT(OFFSET($B8:$B$37,0,0,AF$7,1))&lt;AF$7,"",FVSCHEDULE(1,OFFSET($B8:$B$37,0,0,AF$7,1)))^(1/COUNT(OFFSET($B8:$B$37,0,0,AF$7,1)))-1</f>
        <v>4.5074703839158348E-2</v>
      </c>
    </row>
    <row r="9" spans="1:32" x14ac:dyDescent="0.2">
      <c r="A9">
        <v>2</v>
      </c>
      <c r="B9" s="28">
        <f ca="1">'Simulace pohybu portfolia'!E3</f>
        <v>2.5601189049058507E-2</v>
      </c>
      <c r="C9" s="14">
        <f ca="1">IF(COUNT(OFFSET($B9:$B$37,0,0,C$7,1))&lt;C$7,"",FVSCHEDULE(1,OFFSET($B9:$B$37,0,0,C$7,1)))^(1/COUNT(OFFSET($B9:$B$37,0,0,C$7,1)))-1</f>
        <v>2.5601189049058615E-2</v>
      </c>
      <c r="D9" s="14">
        <f ca="1">IF(COUNT(OFFSET($B9:$B$37,0,0,D$7,1))&lt;D$7,"",FVSCHEDULE(1,OFFSET($B9:$B$37,0,0,D$7,1)))^(1/COUNT(OFFSET($B9:$B$37,0,0,D$7,1)))-1</f>
        <v>4.058896859919936E-2</v>
      </c>
      <c r="E9" s="14">
        <f ca="1">IF(COUNT(OFFSET($B9:$B$37,0,0,E$7,1))&lt;E$7,"",FVSCHEDULE(1,OFFSET($B9:$B$37,0,0,E$7,1)))^(1/COUNT(OFFSET($B9:$B$37,0,0,E$7,1)))-1</f>
        <v>3.1955641414297409E-2</v>
      </c>
      <c r="F9" s="14">
        <f ca="1">IF(COUNT(OFFSET($B9:$B$37,0,0,F$7,1))&lt;F$7,"",FVSCHEDULE(1,OFFSET($B9:$B$37,0,0,F$7,1)))^(1/COUNT(OFFSET($B9:$B$37,0,0,F$7,1)))-1</f>
        <v>3.0968967413258719E-2</v>
      </c>
      <c r="G9" s="14">
        <f ca="1">IF(COUNT(OFFSET($B9:$B$37,0,0,G$7,1))&lt;G$7,"",FVSCHEDULE(1,OFFSET($B9:$B$37,0,0,G$7,1)))^(1/COUNT(OFFSET($B9:$B$37,0,0,G$7,1)))-1</f>
        <v>3.9448966443248024E-2</v>
      </c>
      <c r="H9" s="14">
        <f ca="1">IF(COUNT(OFFSET($B9:$B$37,0,0,H$7,1))&lt;H$7,"",FVSCHEDULE(1,OFFSET($B9:$B$37,0,0,H$7,1)))^(1/COUNT(OFFSET($B9:$B$37,0,0,H$7,1)))-1</f>
        <v>4.222610962555251E-2</v>
      </c>
      <c r="I9" s="14">
        <f ca="1">IF(COUNT(OFFSET($B9:$B$37,0,0,I$7,1))&lt;I$7,"",FVSCHEDULE(1,OFFSET($B9:$B$37,0,0,I$7,1)))^(1/COUNT(OFFSET($B9:$B$37,0,0,I$7,1)))-1</f>
        <v>3.6765782737037123E-2</v>
      </c>
      <c r="J9" s="14">
        <f ca="1">IF(COUNT(OFFSET($B9:$B$37,0,0,J$7,1))&lt;J$7,"",FVSCHEDULE(1,OFFSET($B9:$B$37,0,0,J$7,1)))^(1/COUNT(OFFSET($B9:$B$37,0,0,J$7,1)))-1</f>
        <v>3.6523934748219133E-2</v>
      </c>
      <c r="K9" s="14">
        <f ca="1">IF(COUNT(OFFSET($B9:$B$37,0,0,K$7,1))&lt;K$7,"",FVSCHEDULE(1,OFFSET($B9:$B$37,0,0,K$7,1)))^(1/COUNT(OFFSET($B9:$B$37,0,0,K$7,1)))-1</f>
        <v>3.818674331913896E-2</v>
      </c>
      <c r="L9" s="14">
        <f ca="1">IF(COUNT(OFFSET($B9:$B$37,0,0,L$7,1))&lt;L$7,"",FVSCHEDULE(1,OFFSET($B9:$B$37,0,0,L$7,1)))^(1/COUNT(OFFSET($B9:$B$37,0,0,L$7,1)))-1</f>
        <v>3.7048508539069935E-2</v>
      </c>
      <c r="M9" s="14">
        <f ca="1">IF(COUNT(OFFSET($B9:$B$37,0,0,M$7,1))&lt;M$7,"",FVSCHEDULE(1,OFFSET($B9:$B$37,0,0,M$7,1)))^(1/COUNT(OFFSET($B9:$B$37,0,0,M$7,1)))-1</f>
        <v>4.0510638681300337E-2</v>
      </c>
      <c r="N9" s="14">
        <f ca="1">IF(COUNT(OFFSET($B9:$B$37,0,0,N$7,1))&lt;N$7,"",FVSCHEDULE(1,OFFSET($B9:$B$37,0,0,N$7,1)))^(1/COUNT(OFFSET($B9:$B$37,0,0,N$7,1)))-1</f>
        <v>3.9810688182224441E-2</v>
      </c>
      <c r="O9" s="14">
        <f ca="1">IF(COUNT(OFFSET($B9:$B$37,0,0,O$7,1))&lt;O$7,"",FVSCHEDULE(1,OFFSET($B9:$B$37,0,0,O$7,1)))^(1/COUNT(OFFSET($B9:$B$37,0,0,O$7,1)))-1</f>
        <v>3.8659628666945611E-2</v>
      </c>
      <c r="P9" s="14">
        <f ca="1">IF(COUNT(OFFSET($B9:$B$37,0,0,P$7,1))&lt;P$7,"",FVSCHEDULE(1,OFFSET($B9:$B$37,0,0,P$7,1)))^(1/COUNT(OFFSET($B9:$B$37,0,0,P$7,1)))-1</f>
        <v>4.0951462390966809E-2</v>
      </c>
      <c r="Q9" s="14">
        <f ca="1">IF(COUNT(OFFSET($B9:$B$37,0,0,Q$7,1))&lt;Q$7,"",FVSCHEDULE(1,OFFSET($B9:$B$37,0,0,Q$7,1)))^(1/COUNT(OFFSET($B9:$B$37,0,0,Q$7,1)))-1</f>
        <v>4.1805502296937247E-2</v>
      </c>
      <c r="R9" s="14">
        <f ca="1">IF(COUNT(OFFSET($B9:$B$37,0,0,R$7,1))&lt;R$7,"",FVSCHEDULE(1,OFFSET($B9:$B$37,0,0,R$7,1)))^(1/COUNT(OFFSET($B9:$B$37,0,0,R$7,1)))-1</f>
        <v>4.1360739400295055E-2</v>
      </c>
      <c r="S9" s="14">
        <f ca="1">IF(COUNT(OFFSET($B9:$B$37,0,0,S$7,1))&lt;S$7,"",FVSCHEDULE(1,OFFSET($B9:$B$37,0,0,S$7,1)))^(1/COUNT(OFFSET($B9:$B$37,0,0,S$7,1)))-1</f>
        <v>4.2677021000530946E-2</v>
      </c>
      <c r="T9" s="14">
        <f ca="1">IF(COUNT(OFFSET($B9:$B$37,0,0,T$7,1))&lt;T$7,"",FVSCHEDULE(1,OFFSET($B9:$B$37,0,0,T$7,1)))^(1/COUNT(OFFSET($B9:$B$37,0,0,T$7,1)))-1</f>
        <v>4.1952503564727461E-2</v>
      </c>
      <c r="U9" s="14">
        <f ca="1">IF(COUNT(OFFSET($B9:$B$37,0,0,U$7,1))&lt;U$7,"",FVSCHEDULE(1,OFFSET($B9:$B$37,0,0,U$7,1)))^(1/COUNT(OFFSET($B9:$B$37,0,0,U$7,1)))-1</f>
        <v>4.0682140197466632E-2</v>
      </c>
      <c r="V9" s="14">
        <f ca="1">IF(COUNT(OFFSET($B9:$B$37,0,0,V$7,1))&lt;V$7,"",FVSCHEDULE(1,OFFSET($B9:$B$37,0,0,V$7,1)))^(1/COUNT(OFFSET($B9:$B$37,0,0,V$7,1)))-1</f>
        <v>4.0134553500593251E-2</v>
      </c>
      <c r="W9" s="14">
        <f ca="1">IF(COUNT(OFFSET($B9:$B$37,0,0,W$7,1))&lt;W$7,"",FVSCHEDULE(1,OFFSET($B9:$B$37,0,0,W$7,1)))^(1/COUNT(OFFSET($B9:$B$37,0,0,W$7,1)))-1</f>
        <v>4.0838107010735758E-2</v>
      </c>
      <c r="X9" s="14">
        <f ca="1">IF(COUNT(OFFSET($B9:$B$37,0,0,X$7,1))&lt;X$7,"",FVSCHEDULE(1,OFFSET($B9:$B$37,0,0,X$7,1)))^(1/COUNT(OFFSET($B9:$B$37,0,0,X$7,1)))-1</f>
        <v>4.3070172391963979E-2</v>
      </c>
      <c r="Y9" s="14">
        <f ca="1">IF(COUNT(OFFSET($B9:$B$37,0,0,Y$7,1))&lt;Y$7,"",FVSCHEDULE(1,OFFSET($B9:$B$37,0,0,Y$7,1)))^(1/COUNT(OFFSET($B9:$B$37,0,0,Y$7,1)))-1</f>
        <v>4.2767679897770527E-2</v>
      </c>
      <c r="Z9" s="14">
        <f ca="1">IF(COUNT(OFFSET($B9:$B$37,0,0,Z$7,1))&lt;Z$7,"",FVSCHEDULE(1,OFFSET($B9:$B$37,0,0,Z$7,1)))^(1/COUNT(OFFSET($B9:$B$37,0,0,Z$7,1)))-1</f>
        <v>4.3943264793457892E-2</v>
      </c>
      <c r="AA9" s="14">
        <f ca="1">IF(COUNT(OFFSET($B9:$B$37,0,0,AA$7,1))&lt;AA$7,"",FVSCHEDULE(1,OFFSET($B9:$B$37,0,0,AA$7,1)))^(1/COUNT(OFFSET($B9:$B$37,0,0,AA$7,1)))-1</f>
        <v>4.223214649007101E-2</v>
      </c>
      <c r="AB9" s="14">
        <f ca="1">IF(COUNT(OFFSET($B9:$B$37,0,0,AB$7,1))&lt;AB$7,"",FVSCHEDULE(1,OFFSET($B9:$B$37,0,0,AB$7,1)))^(1/COUNT(OFFSET($B9:$B$37,0,0,AB$7,1)))-1</f>
        <v>4.2722342311233064E-2</v>
      </c>
      <c r="AC9" s="14">
        <f ca="1">IF(COUNT(OFFSET($B9:$B$37,0,0,AC$7,1))&lt;AC$7,"",FVSCHEDULE(1,OFFSET($B9:$B$37,0,0,AC$7,1)))^(1/COUNT(OFFSET($B9:$B$37,0,0,AC$7,1)))-1</f>
        <v>4.4985945414275141E-2</v>
      </c>
      <c r="AD9" s="14">
        <f ca="1">IF(COUNT(OFFSET($B9:$B$37,0,0,AD$7,1))&lt;AD$7,"",FVSCHEDULE(1,OFFSET($B9:$B$37,0,0,AD$7,1)))^(1/COUNT(OFFSET($B9:$B$37,0,0,AD$7,1)))-1</f>
        <v>4.5203304580011094E-2</v>
      </c>
      <c r="AE9" s="14">
        <f ca="1">IF(COUNT(OFFSET($B9:$B$37,0,0,AE$7,1))&lt;AE$7,"",FVSCHEDULE(1,OFFSET($B9:$B$37,0,0,AE$7,1)))^(1/COUNT(OFFSET($B9:$B$37,0,0,AE$7,1)))-1</f>
        <v>4.639717882403005E-2</v>
      </c>
    </row>
    <row r="10" spans="1:32" x14ac:dyDescent="0.2">
      <c r="A10">
        <v>3</v>
      </c>
      <c r="B10" s="28">
        <f ca="1">'Simulace pohybu portfolia'!E4</f>
        <v>5.5795774353913544E-2</v>
      </c>
      <c r="C10" s="14">
        <f ca="1">IF(COUNT(OFFSET($B10:$B$37,0,0,C$7,1))&lt;C$7,"",FVSCHEDULE(1,OFFSET($B10:$B$37,0,0,C$7,1)))^(1/COUNT(OFFSET($B10:$B$37,0,0,C$7,1)))-1</f>
        <v>5.5795774353913474E-2</v>
      </c>
      <c r="D10" s="14">
        <f ca="1">IF(COUNT(OFFSET($B10:$B$37,0,0,D$7,1))&lt;D$7,"",FVSCHEDULE(1,OFFSET($B10:$B$37,0,0,D$7,1)))^(1/COUNT(OFFSET($B10:$B$37,0,0,D$7,1)))-1</f>
        <v>3.5147616555220029E-2</v>
      </c>
      <c r="E10" s="14">
        <f ca="1">IF(COUNT(OFFSET($B10:$B$37,0,0,E$7,1))&lt;E$7,"",FVSCHEDULE(1,OFFSET($B10:$B$37,0,0,E$7,1)))^(1/COUNT(OFFSET($B10:$B$37,0,0,E$7,1)))-1</f>
        <v>3.2764462691502905E-2</v>
      </c>
      <c r="F10" s="14">
        <f ca="1">IF(COUNT(OFFSET($B10:$B$37,0,0,F$7,1))&lt;F$7,"",FVSCHEDULE(1,OFFSET($B10:$B$37,0,0,F$7,1)))^(1/COUNT(OFFSET($B10:$B$37,0,0,F$7,1)))-1</f>
        <v>4.2940027470219189E-2</v>
      </c>
      <c r="G10" s="14">
        <f ca="1">IF(COUNT(OFFSET($B10:$B$37,0,0,G$7,1))&lt;G$7,"",FVSCHEDULE(1,OFFSET($B10:$B$37,0,0,G$7,1)))^(1/COUNT(OFFSET($B10:$B$37,0,0,G$7,1)))-1</f>
        <v>4.558329361299851E-2</v>
      </c>
      <c r="H10" s="14">
        <f ca="1">IF(COUNT(OFFSET($B10:$B$37,0,0,H$7,1))&lt;H$7,"",FVSCHEDULE(1,OFFSET($B10:$B$37,0,0,H$7,1)))^(1/COUNT(OFFSET($B10:$B$37,0,0,H$7,1)))-1</f>
        <v>3.8638328863773497E-2</v>
      </c>
      <c r="I10" s="14">
        <f ca="1">IF(COUNT(OFFSET($B10:$B$37,0,0,I$7,1))&lt;I$7,"",FVSCHEDULE(1,OFFSET($B10:$B$37,0,0,I$7,1)))^(1/COUNT(OFFSET($B10:$B$37,0,0,I$7,1)))-1</f>
        <v>3.8093794419448823E-2</v>
      </c>
      <c r="J10" s="14">
        <f ca="1">IF(COUNT(OFFSET($B10:$B$37,0,0,J$7,1))&lt;J$7,"",FVSCHEDULE(1,OFFSET($B10:$B$37,0,0,J$7,1)))^(1/COUNT(OFFSET($B10:$B$37,0,0,J$7,1)))-1</f>
        <v>3.9770758180200039E-2</v>
      </c>
      <c r="K10" s="14">
        <f ca="1">IF(COUNT(OFFSET($B10:$B$37,0,0,K$7,1))&lt;K$7,"",FVSCHEDULE(1,OFFSET($B10:$B$37,0,0,K$7,1)))^(1/COUNT(OFFSET($B10:$B$37,0,0,K$7,1)))-1</f>
        <v>3.8328294020587794E-2</v>
      </c>
      <c r="L10" s="14">
        <f ca="1">IF(COUNT(OFFSET($B10:$B$37,0,0,L$7,1))&lt;L$7,"",FVSCHEDULE(1,OFFSET($B10:$B$37,0,0,L$7,1)))^(1/COUNT(OFFSET($B10:$B$37,0,0,L$7,1)))-1</f>
        <v>4.2013452866287881E-2</v>
      </c>
      <c r="M10" s="14">
        <f ca="1">IF(COUNT(OFFSET($B10:$B$37,0,0,M$7,1))&lt;M$7,"",FVSCHEDULE(1,OFFSET($B10:$B$37,0,0,M$7,1)))^(1/COUNT(OFFSET($B10:$B$37,0,0,M$7,1)))-1</f>
        <v>4.1112182251088036E-2</v>
      </c>
      <c r="N10" s="14">
        <f ca="1">IF(COUNT(OFFSET($B10:$B$37,0,0,N$7,1))&lt;N$7,"",FVSCHEDULE(1,OFFSET($B10:$B$37,0,0,N$7,1)))^(1/COUNT(OFFSET($B10:$B$37,0,0,N$7,1)))-1</f>
        <v>3.975530801991467E-2</v>
      </c>
      <c r="O10" s="14">
        <f ca="1">IF(COUNT(OFFSET($B10:$B$37,0,0,O$7,1))&lt;O$7,"",FVSCHEDULE(1,OFFSET($B10:$B$37,0,0,O$7,1)))^(1/COUNT(OFFSET($B10:$B$37,0,0,O$7,1)))-1</f>
        <v>4.214172536847105E-2</v>
      </c>
      <c r="P10" s="14">
        <f ca="1">IF(COUNT(OFFSET($B10:$B$37,0,0,P$7,1))&lt;P$7,"",FVSCHEDULE(1,OFFSET($B10:$B$37,0,0,P$7,1)))^(1/COUNT(OFFSET($B10:$B$37,0,0,P$7,1)))-1</f>
        <v>4.2972702577304567E-2</v>
      </c>
      <c r="Q10" s="14">
        <f ca="1">IF(COUNT(OFFSET($B10:$B$37,0,0,Q$7,1))&lt;Q$7,"",FVSCHEDULE(1,OFFSET($B10:$B$37,0,0,Q$7,1)))^(1/COUNT(OFFSET($B10:$B$37,0,0,Q$7,1)))-1</f>
        <v>4.2419945497842226E-2</v>
      </c>
      <c r="R10" s="14">
        <f ca="1">IF(COUNT(OFFSET($B10:$B$37,0,0,R$7,1))&lt;R$7,"",FVSCHEDULE(1,OFFSET($B10:$B$37,0,0,R$7,1)))^(1/COUNT(OFFSET($B10:$B$37,0,0,R$7,1)))-1</f>
        <v>4.3753651604718558E-2</v>
      </c>
      <c r="S10" s="14">
        <f ca="1">IF(COUNT(OFFSET($B10:$B$37,0,0,S$7,1))&lt;S$7,"",FVSCHEDULE(1,OFFSET($B10:$B$37,0,0,S$7,1)))^(1/COUNT(OFFSET($B10:$B$37,0,0,S$7,1)))-1</f>
        <v>4.2922423719457647E-2</v>
      </c>
      <c r="T10" s="14">
        <f ca="1">IF(COUNT(OFFSET($B10:$B$37,0,0,T$7,1))&lt;T$7,"",FVSCHEDULE(1,OFFSET($B10:$B$37,0,0,T$7,1)))^(1/COUNT(OFFSET($B10:$B$37,0,0,T$7,1)))-1</f>
        <v>4.1526443088785836E-2</v>
      </c>
      <c r="U10" s="14">
        <f ca="1">IF(COUNT(OFFSET($B10:$B$37,0,0,U$7,1))&lt;U$7,"",FVSCHEDULE(1,OFFSET($B10:$B$37,0,0,U$7,1)))^(1/COUNT(OFFSET($B10:$B$37,0,0,U$7,1)))-1</f>
        <v>4.0905146946151216E-2</v>
      </c>
      <c r="V10" s="14">
        <f ca="1">IF(COUNT(OFFSET($B10:$B$37,0,0,V$7,1))&lt;V$7,"",FVSCHEDULE(1,OFFSET($B10:$B$37,0,0,V$7,1)))^(1/COUNT(OFFSET($B10:$B$37,0,0,V$7,1)))-1</f>
        <v>4.160586732381244E-2</v>
      </c>
      <c r="W10" s="14">
        <f ca="1">IF(COUNT(OFFSET($B10:$B$37,0,0,W$7,1))&lt;W$7,"",FVSCHEDULE(1,OFFSET($B10:$B$37,0,0,W$7,1)))^(1/COUNT(OFFSET($B10:$B$37,0,0,W$7,1)))-1</f>
        <v>4.3909410767329682E-2</v>
      </c>
      <c r="X10" s="14">
        <f ca="1">IF(COUNT(OFFSET($B10:$B$37,0,0,X$7,1))&lt;X$7,"",FVSCHEDULE(1,OFFSET($B10:$B$37,0,0,X$7,1)))^(1/COUNT(OFFSET($B10:$B$37,0,0,X$7,1)))-1</f>
        <v>4.355476598333774E-2</v>
      </c>
      <c r="Y10" s="14">
        <f ca="1">IF(COUNT(OFFSET($B10:$B$37,0,0,Y$7,1))&lt;Y$7,"",FVSCHEDULE(1,OFFSET($B10:$B$37,0,0,Y$7,1)))^(1/COUNT(OFFSET($B10:$B$37,0,0,Y$7,1)))-1</f>
        <v>4.474814550136208E-2</v>
      </c>
      <c r="Z10" s="14">
        <f ca="1">IF(COUNT(OFFSET($B10:$B$37,0,0,Z$7,1))&lt;Z$7,"",FVSCHEDULE(1,OFFSET($B10:$B$37,0,0,Z$7,1)))^(1/COUNT(OFFSET($B10:$B$37,0,0,Z$7,1)))-1</f>
        <v>4.2930925500356709E-2</v>
      </c>
      <c r="AA10" s="14">
        <f ca="1">IF(COUNT(OFFSET($B10:$B$37,0,0,AA$7,1))&lt;AA$7,"",FVSCHEDULE(1,OFFSET($B10:$B$37,0,0,AA$7,1)))^(1/COUNT(OFFSET($B10:$B$37,0,0,AA$7,1)))-1</f>
        <v>4.3413101926977893E-2</v>
      </c>
      <c r="AB10" s="14">
        <f ca="1">IF(COUNT(OFFSET($B10:$B$37,0,0,AB$7,1))&lt;AB$7,"",FVSCHEDULE(1,OFFSET($B10:$B$37,0,0,AB$7,1)))^(1/COUNT(OFFSET($B10:$B$37,0,0,AB$7,1)))-1</f>
        <v>4.5738785983200358E-2</v>
      </c>
      <c r="AC10" s="14">
        <f ca="1">IF(COUNT(OFFSET($B10:$B$37,0,0,AC$7,1))&lt;AC$7,"",FVSCHEDULE(1,OFFSET($B10:$B$37,0,0,AC$7,1)))^(1/COUNT(OFFSET($B10:$B$37,0,0,AC$7,1)))-1</f>
        <v>4.5936460079140318E-2</v>
      </c>
      <c r="AD10" s="14">
        <f ca="1">IF(COUNT(OFFSET($B10:$B$37,0,0,AD$7,1))&lt;AD$7,"",FVSCHEDULE(1,OFFSET($B10:$B$37,0,0,AD$7,1)))^(1/COUNT(OFFSET($B10:$B$37,0,0,AD$7,1)))-1</f>
        <v>4.7147641301677812E-2</v>
      </c>
      <c r="AE10" s="14"/>
    </row>
    <row r="11" spans="1:32" x14ac:dyDescent="0.2">
      <c r="A11">
        <v>4</v>
      </c>
      <c r="B11" s="28">
        <f ca="1">'Simulace pohybu portfolia'!E5</f>
        <v>1.4903273993181395E-2</v>
      </c>
      <c r="C11" s="14">
        <f ca="1">IF(COUNT(OFFSET($B11:$B$37,0,0,C$7,1))&lt;C$7,"",FVSCHEDULE(1,OFFSET($B11:$B$37,0,0,C$7,1)))^(1/COUNT(OFFSET($B11:$B$37,0,0,C$7,1)))-1</f>
        <v>1.4903273993181365E-2</v>
      </c>
      <c r="D11" s="14">
        <f ca="1">IF(COUNT(OFFSET($B11:$B$37,0,0,D$7,1))&lt;D$7,"",FVSCHEDULE(1,OFFSET($B11:$B$37,0,0,D$7,1)))^(1/COUNT(OFFSET($B11:$B$37,0,0,D$7,1)))-1</f>
        <v>2.1437900884142103E-2</v>
      </c>
      <c r="E11" s="14">
        <f ca="1">IF(COUNT(OFFSET($B11:$B$37,0,0,E$7,1))&lt;E$7,"",FVSCHEDULE(1,OFFSET($B11:$B$37,0,0,E$7,1)))^(1/COUNT(OFFSET($B11:$B$37,0,0,E$7,1)))-1</f>
        <v>3.8689658930898485E-2</v>
      </c>
      <c r="F11" s="14">
        <f ca="1">IF(COUNT(OFFSET($B11:$B$37,0,0,F$7,1))&lt;F$7,"",FVSCHEDULE(1,OFFSET($B11:$B$37,0,0,F$7,1)))^(1/COUNT(OFFSET($B11:$B$37,0,0,F$7,1)))-1</f>
        <v>4.3045645767969543E-2</v>
      </c>
      <c r="G11" s="14">
        <f ca="1">IF(COUNT(OFFSET($B11:$B$37,0,0,G$7,1))&lt;G$7,"",FVSCHEDULE(1,OFFSET($B11:$B$37,0,0,G$7,1)))^(1/COUNT(OFFSET($B11:$B$37,0,0,G$7,1)))-1</f>
        <v>3.5240444338013877E-2</v>
      </c>
      <c r="H11" s="14">
        <f ca="1">IF(COUNT(OFFSET($B11:$B$37,0,0,H$7,1))&lt;H$7,"",FVSCHEDULE(1,OFFSET($B11:$B$37,0,0,H$7,1)))^(1/COUNT(OFFSET($B11:$B$37,0,0,H$7,1)))-1</f>
        <v>3.517245541064673E-2</v>
      </c>
      <c r="I11" s="14">
        <f ca="1">IF(COUNT(OFFSET($B11:$B$37,0,0,I$7,1))&lt;I$7,"",FVSCHEDULE(1,OFFSET($B11:$B$37,0,0,I$7,1)))^(1/COUNT(OFFSET($B11:$B$37,0,0,I$7,1)))-1</f>
        <v>3.7501412378442511E-2</v>
      </c>
      <c r="J11" s="14">
        <f ca="1">IF(COUNT(OFFSET($B11:$B$37,0,0,J$7,1))&lt;J$7,"",FVSCHEDULE(1,OFFSET($B11:$B$37,0,0,J$7,1)))^(1/COUNT(OFFSET($B11:$B$37,0,0,J$7,1)))-1</f>
        <v>3.6165277303282339E-2</v>
      </c>
      <c r="K11" s="14">
        <f ca="1">IF(COUNT(OFFSET($B11:$B$37,0,0,K$7,1))&lt;K$7,"",FVSCHEDULE(1,OFFSET($B11:$B$37,0,0,K$7,1)))^(1/COUNT(OFFSET($B11:$B$37,0,0,K$7,1)))-1</f>
        <v>4.049323283361983E-2</v>
      </c>
      <c r="L11" s="14">
        <f ca="1">IF(COUNT(OFFSET($B11:$B$37,0,0,L$7,1))&lt;L$7,"",FVSCHEDULE(1,OFFSET($B11:$B$37,0,0,L$7,1)))^(1/COUNT(OFFSET($B11:$B$37,0,0,L$7,1)))-1</f>
        <v>3.9655101964024109E-2</v>
      </c>
      <c r="M11" s="14">
        <f ca="1">IF(COUNT(OFFSET($B11:$B$37,0,0,M$7,1))&lt;M$7,"",FVSCHEDULE(1,OFFSET($B11:$B$37,0,0,M$7,1)))^(1/COUNT(OFFSET($B11:$B$37,0,0,M$7,1)))-1</f>
        <v>3.8309224105761652E-2</v>
      </c>
      <c r="N11" s="14">
        <f ca="1">IF(COUNT(OFFSET($B11:$B$37,0,0,N$7,1))&lt;N$7,"",FVSCHEDULE(1,OFFSET($B11:$B$37,0,0,N$7,1)))^(1/COUNT(OFFSET($B11:$B$37,0,0,N$7,1)))-1</f>
        <v>4.1011890298605191E-2</v>
      </c>
      <c r="O11" s="14">
        <f ca="1">IF(COUNT(OFFSET($B11:$B$37,0,0,O$7,1))&lt;O$7,"",FVSCHEDULE(1,OFFSET($B11:$B$37,0,0,O$7,1)))^(1/COUNT(OFFSET($B11:$B$37,0,0,O$7,1)))-1</f>
        <v>4.1992787518965846E-2</v>
      </c>
      <c r="P11" s="14">
        <f ca="1">IF(COUNT(OFFSET($B11:$B$37,0,0,P$7,1))&lt;P$7,"",FVSCHEDULE(1,OFFSET($B11:$B$37,0,0,P$7,1)))^(1/COUNT(OFFSET($B11:$B$37,0,0,P$7,1)))-1</f>
        <v>4.1471039088280648E-2</v>
      </c>
      <c r="Q11" s="14">
        <f ca="1">IF(COUNT(OFFSET($B11:$B$37,0,0,Q$7,1))&lt;Q$7,"",FVSCHEDULE(1,OFFSET($B11:$B$37,0,0,Q$7,1)))^(1/COUNT(OFFSET($B11:$B$37,0,0,Q$7,1)))-1</f>
        <v>4.2955744374193028E-2</v>
      </c>
      <c r="R11" s="14">
        <f ca="1">IF(COUNT(OFFSET($B11:$B$37,0,0,R$7,1))&lt;R$7,"",FVSCHEDULE(1,OFFSET($B11:$B$37,0,0,R$7,1)))^(1/COUNT(OFFSET($B11:$B$37,0,0,R$7,1)))-1</f>
        <v>4.2123071015271352E-2</v>
      </c>
      <c r="S11" s="14">
        <f ca="1">IF(COUNT(OFFSET($B11:$B$37,0,0,S$7,1))&lt;S$7,"",FVSCHEDULE(1,OFFSET($B11:$B$37,0,0,S$7,1)))^(1/COUNT(OFFSET($B11:$B$37,0,0,S$7,1)))-1</f>
        <v>4.069310211041266E-2</v>
      </c>
      <c r="T11" s="14">
        <f ca="1">IF(COUNT(OFFSET($B11:$B$37,0,0,T$7,1))&lt;T$7,"",FVSCHEDULE(1,OFFSET($B11:$B$37,0,0,T$7,1)))^(1/COUNT(OFFSET($B11:$B$37,0,0,T$7,1)))-1</f>
        <v>4.0084075184966705E-2</v>
      </c>
      <c r="U11" s="14">
        <f ca="1">IF(COUNT(OFFSET($B11:$B$37,0,0,U$7,1))&lt;U$7,"",FVSCHEDULE(1,OFFSET($B11:$B$37,0,0,U$7,1)))^(1/COUNT(OFFSET($B11:$B$37,0,0,U$7,1)))-1</f>
        <v>4.0864335576317634E-2</v>
      </c>
      <c r="V11" s="14">
        <f ca="1">IF(COUNT(OFFSET($B11:$B$37,0,0,V$7,1))&lt;V$7,"",FVSCHEDULE(1,OFFSET($B11:$B$37,0,0,V$7,1)))^(1/COUNT(OFFSET($B11:$B$37,0,0,V$7,1)))-1</f>
        <v>4.3318617931845216E-2</v>
      </c>
      <c r="W11" s="14">
        <f ca="1">IF(COUNT(OFFSET($B11:$B$37,0,0,W$7,1))&lt;W$7,"",FVSCHEDULE(1,OFFSET($B11:$B$37,0,0,W$7,1)))^(1/COUNT(OFFSET($B11:$B$37,0,0,W$7,1)))-1</f>
        <v>4.2975413970038678E-2</v>
      </c>
      <c r="X11" s="14">
        <f ca="1">IF(COUNT(OFFSET($B11:$B$37,0,0,X$7,1))&lt;X$7,"",FVSCHEDULE(1,OFFSET($B11:$B$37,0,0,X$7,1)))^(1/COUNT(OFFSET($B11:$B$37,0,0,X$7,1)))-1</f>
        <v>4.4248736442118464E-2</v>
      </c>
      <c r="Y11" s="14">
        <f ca="1">IF(COUNT(OFFSET($B11:$B$37,0,0,Y$7,1))&lt;Y$7,"",FVSCHEDULE(1,OFFSET($B11:$B$37,0,0,Y$7,1)))^(1/COUNT(OFFSET($B11:$B$37,0,0,Y$7,1)))-1</f>
        <v>4.2375154088835298E-2</v>
      </c>
      <c r="Z11" s="14">
        <f ca="1">IF(COUNT(OFFSET($B11:$B$37,0,0,Z$7,1))&lt;Z$7,"",FVSCHEDULE(1,OFFSET($B11:$B$37,0,0,Z$7,1)))^(1/COUNT(OFFSET($B11:$B$37,0,0,Z$7,1)))-1</f>
        <v>4.2900320756884547E-2</v>
      </c>
      <c r="AA11" s="14">
        <f ca="1">IF(COUNT(OFFSET($B11:$B$37,0,0,AA$7,1))&lt;AA$7,"",FVSCHEDULE(1,OFFSET($B11:$B$37,0,0,AA$7,1)))^(1/COUNT(OFFSET($B11:$B$37,0,0,AA$7,1)))-1</f>
        <v>4.5338505146899966E-2</v>
      </c>
      <c r="AB11" s="14">
        <f ca="1">IF(COUNT(OFFSET($B11:$B$37,0,0,AB$7,1))&lt;AB$7,"",FVSCHEDULE(1,OFFSET($B11:$B$37,0,0,AB$7,1)))^(1/COUNT(OFFSET($B11:$B$37,0,0,AB$7,1)))-1</f>
        <v>4.5559099868849318E-2</v>
      </c>
      <c r="AC11" s="14">
        <f ca="1">IF(COUNT(OFFSET($B11:$B$37,0,0,AC$7,1))&lt;AC$7,"",FVSCHEDULE(1,OFFSET($B11:$B$37,0,0,AC$7,1)))^(1/COUNT(OFFSET($B11:$B$37,0,0,AC$7,1)))-1</f>
        <v>4.6828704064676874E-2</v>
      </c>
      <c r="AD11" s="14"/>
      <c r="AE11" s="14"/>
    </row>
    <row r="12" spans="1:32" x14ac:dyDescent="0.2">
      <c r="A12">
        <v>5</v>
      </c>
      <c r="B12" s="28">
        <f ca="1">'Simulace pohybu portfolia'!E6</f>
        <v>2.8014602078830518E-2</v>
      </c>
      <c r="C12" s="14">
        <f ca="1">IF(COUNT(OFFSET($B12:$B$37,0,0,C$7,1))&lt;C$7,"",FVSCHEDULE(1,OFFSET($B12:$B$37,0,0,C$7,1)))^(1/COUNT(OFFSET($B12:$B$37,0,0,C$7,1)))-1</f>
        <v>2.8014602078830553E-2</v>
      </c>
      <c r="D12" s="14">
        <f ca="1">IF(COUNT(OFFSET($B12:$B$37,0,0,D$7,1))&lt;D$7,"",FVSCHEDULE(1,OFFSET($B12:$B$37,0,0,D$7,1)))^(1/COUNT(OFFSET($B12:$B$37,0,0,D$7,1)))-1</f>
        <v>5.0791098297000126E-2</v>
      </c>
      <c r="E12" s="14">
        <f ca="1">IF(COUNT(OFFSET($B12:$B$37,0,0,E$7,1))&lt;E$7,"",FVSCHEDULE(1,OFFSET($B12:$B$37,0,0,E$7,1)))^(1/COUNT(OFFSET($B12:$B$37,0,0,E$7,1)))-1</f>
        <v>5.2598793971925462E-2</v>
      </c>
      <c r="F12" s="14">
        <f ca="1">IF(COUNT(OFFSET($B12:$B$37,0,0,F$7,1))&lt;F$7,"",FVSCHEDULE(1,OFFSET($B12:$B$37,0,0,F$7,1)))^(1/COUNT(OFFSET($B12:$B$37,0,0,F$7,1)))-1</f>
        <v>4.0388096791965422E-2</v>
      </c>
      <c r="G12" s="14">
        <f ca="1">IF(COUNT(OFFSET($B12:$B$37,0,0,G$7,1))&lt;G$7,"",FVSCHEDULE(1,OFFSET($B12:$B$37,0,0,G$7,1)))^(1/COUNT(OFFSET($B12:$B$37,0,0,G$7,1)))-1</f>
        <v>3.9274612098145534E-2</v>
      </c>
      <c r="H12" s="14">
        <f ca="1">IF(COUNT(OFFSET($B12:$B$37,0,0,H$7,1))&lt;H$7,"",FVSCHEDULE(1,OFFSET($B12:$B$37,0,0,H$7,1)))^(1/COUNT(OFFSET($B12:$B$37,0,0,H$7,1)))-1</f>
        <v>4.1316389225391825E-2</v>
      </c>
      <c r="I12" s="14">
        <f ca="1">IF(COUNT(OFFSET($B12:$B$37,0,0,I$7,1))&lt;I$7,"",FVSCHEDULE(1,OFFSET($B12:$B$37,0,0,I$7,1)))^(1/COUNT(OFFSET($B12:$B$37,0,0,I$7,1)))-1</f>
        <v>3.9238852777498279E-2</v>
      </c>
      <c r="J12" s="14">
        <f ca="1">IF(COUNT(OFFSET($B12:$B$37,0,0,J$7,1))&lt;J$7,"",FVSCHEDULE(1,OFFSET($B12:$B$37,0,0,J$7,1)))^(1/COUNT(OFFSET($B12:$B$37,0,0,J$7,1)))-1</f>
        <v>4.3737015666428958E-2</v>
      </c>
      <c r="K12" s="14">
        <f ca="1">IF(COUNT(OFFSET($B12:$B$37,0,0,K$7,1))&lt;K$7,"",FVSCHEDULE(1,OFFSET($B12:$B$37,0,0,K$7,1)))^(1/COUNT(OFFSET($B12:$B$37,0,0,K$7,1)))-1</f>
        <v>4.244230161130047E-2</v>
      </c>
      <c r="L12" s="14">
        <f ca="1">IF(COUNT(OFFSET($B12:$B$37,0,0,L$7,1))&lt;L$7,"",FVSCHEDULE(1,OFFSET($B12:$B$37,0,0,L$7,1)))^(1/COUNT(OFFSET($B12:$B$37,0,0,L$7,1)))-1</f>
        <v>4.0679304590654608E-2</v>
      </c>
      <c r="M12" s="14">
        <f ca="1">IF(COUNT(OFFSET($B12:$B$37,0,0,M$7,1))&lt;M$7,"",FVSCHEDULE(1,OFFSET($B12:$B$37,0,0,M$7,1)))^(1/COUNT(OFFSET($B12:$B$37,0,0,M$7,1)))-1</f>
        <v>4.3418449344698073E-2</v>
      </c>
      <c r="N12" s="14">
        <f ca="1">IF(COUNT(OFFSET($B12:$B$37,0,0,N$7,1))&lt;N$7,"",FVSCHEDULE(1,OFFSET($B12:$B$37,0,0,N$7,1)))^(1/COUNT(OFFSET($B12:$B$37,0,0,N$7,1)))-1</f>
        <v>4.4282622521814918E-2</v>
      </c>
      <c r="O12" s="14">
        <f ca="1">IF(COUNT(OFFSET($B12:$B$37,0,0,O$7,1))&lt;O$7,"",FVSCHEDULE(1,OFFSET($B12:$B$37,0,0,O$7,1)))^(1/COUNT(OFFSET($B12:$B$37,0,0,O$7,1)))-1</f>
        <v>4.3543291086246327E-2</v>
      </c>
      <c r="P12" s="14">
        <f ca="1">IF(COUNT(OFFSET($B12:$B$37,0,0,P$7,1))&lt;P$7,"",FVSCHEDULE(1,OFFSET($B12:$B$37,0,0,P$7,1)))^(1/COUNT(OFFSET($B12:$B$37,0,0,P$7,1)))-1</f>
        <v>4.4988912102171819E-2</v>
      </c>
      <c r="Q12" s="14">
        <f ca="1">IF(COUNT(OFFSET($B12:$B$37,0,0,Q$7,1))&lt;Q$7,"",FVSCHEDULE(1,OFFSET($B12:$B$37,0,0,Q$7,1)))^(1/COUNT(OFFSET($B12:$B$37,0,0,Q$7,1)))-1</f>
        <v>4.3963467214708229E-2</v>
      </c>
      <c r="R12" s="14">
        <f ca="1">IF(COUNT(OFFSET($B12:$B$37,0,0,R$7,1))&lt;R$7,"",FVSCHEDULE(1,OFFSET($B12:$B$37,0,0,R$7,1)))^(1/COUNT(OFFSET($B12:$B$37,0,0,R$7,1)))-1</f>
        <v>4.2326555285539413E-2</v>
      </c>
      <c r="S12" s="14">
        <f ca="1">IF(COUNT(OFFSET($B12:$B$37,0,0,S$7,1))&lt;S$7,"",FVSCHEDULE(1,OFFSET($B12:$B$37,0,0,S$7,1)))^(1/COUNT(OFFSET($B12:$B$37,0,0,S$7,1)))-1</f>
        <v>4.158460538555131E-2</v>
      </c>
      <c r="T12" s="14">
        <f ca="1">IF(COUNT(OFFSET($B12:$B$37,0,0,T$7,1))&lt;T$7,"",FVSCHEDULE(1,OFFSET($B12:$B$37,0,0,T$7,1)))^(1/COUNT(OFFSET($B12:$B$37,0,0,T$7,1)))-1</f>
        <v>4.2325933368529078E-2</v>
      </c>
      <c r="U12" s="14">
        <f ca="1">IF(COUNT(OFFSET($B12:$B$37,0,0,U$7,1))&lt;U$7,"",FVSCHEDULE(1,OFFSET($B12:$B$37,0,0,U$7,1)))^(1/COUNT(OFFSET($B12:$B$37,0,0,U$7,1)))-1</f>
        <v>4.483600820413125E-2</v>
      </c>
      <c r="V12" s="14">
        <f ca="1">IF(COUNT(OFFSET($B12:$B$37,0,0,V$7,1))&lt;V$7,"",FVSCHEDULE(1,OFFSET($B12:$B$37,0,0,V$7,1)))^(1/COUNT(OFFSET($B12:$B$37,0,0,V$7,1)))-1</f>
        <v>4.4399227226183502E-2</v>
      </c>
      <c r="W12" s="14">
        <f ca="1">IF(COUNT(OFFSET($B12:$B$37,0,0,W$7,1))&lt;W$7,"",FVSCHEDULE(1,OFFSET($B12:$B$37,0,0,W$7,1)))^(1/COUNT(OFFSET($B12:$B$37,0,0,W$7,1)))-1</f>
        <v>4.5667112499677698E-2</v>
      </c>
      <c r="X12" s="14">
        <f ca="1">IF(COUNT(OFFSET($B12:$B$37,0,0,X$7,1))&lt;X$7,"",FVSCHEDULE(1,OFFSET($B12:$B$37,0,0,X$7,1)))^(1/COUNT(OFFSET($B12:$B$37,0,0,X$7,1)))-1</f>
        <v>4.3641394417084145E-2</v>
      </c>
      <c r="Y12" s="14">
        <f ca="1">IF(COUNT(OFFSET($B12:$B$37,0,0,Y$7,1))&lt;Y$7,"",FVSCHEDULE(1,OFFSET($B12:$B$37,0,0,Y$7,1)))^(1/COUNT(OFFSET($B12:$B$37,0,0,Y$7,1)))-1</f>
        <v>4.413495125885869E-2</v>
      </c>
      <c r="Z12" s="14">
        <f ca="1">IF(COUNT(OFFSET($B12:$B$37,0,0,Z$7,1))&lt;Z$7,"",FVSCHEDULE(1,OFFSET($B12:$B$37,0,0,Z$7,1)))^(1/COUNT(OFFSET($B12:$B$37,0,0,Z$7,1)))-1</f>
        <v>4.6626259654299007E-2</v>
      </c>
      <c r="AA12" s="14">
        <f ca="1">IF(COUNT(OFFSET($B12:$B$37,0,0,AA$7,1))&lt;AA$7,"",FVSCHEDULE(1,OFFSET($B12:$B$37,0,0,AA$7,1)))^(1/COUNT(OFFSET($B12:$B$37,0,0,AA$7,1)))-1</f>
        <v>4.6804409818121506E-2</v>
      </c>
      <c r="AB12" s="14">
        <f ca="1">IF(COUNT(OFFSET($B12:$B$37,0,0,AB$7,1))&lt;AB$7,"",FVSCHEDULE(1,OFFSET($B12:$B$37,0,0,AB$7,1)))^(1/COUNT(OFFSET($B12:$B$37,0,0,AB$7,1)))-1</f>
        <v>4.8076461690399475E-2</v>
      </c>
      <c r="AC12" s="14"/>
      <c r="AD12" s="14"/>
      <c r="AE12" s="14"/>
    </row>
    <row r="13" spans="1:32" x14ac:dyDescent="0.2">
      <c r="A13">
        <v>6</v>
      </c>
      <c r="B13" s="28">
        <f ca="1">'Simulace pohybu portfolia'!E7</f>
        <v>7.4072226238228386E-2</v>
      </c>
      <c r="C13" s="14">
        <f ca="1">IF(COUNT(OFFSET($B13:$B$37,0,0,C$7,1))&lt;C$7,"",FVSCHEDULE(1,OFFSET($B13:$B$37,0,0,C$7,1)))^(1/COUNT(OFFSET($B13:$B$37,0,0,C$7,1)))-1</f>
        <v>7.4072226238228289E-2</v>
      </c>
      <c r="D13" s="14">
        <f ca="1">IF(COUNT(OFFSET($B13:$B$37,0,0,D$7,1))&lt;D$7,"",FVSCHEDULE(1,OFFSET($B13:$B$37,0,0,D$7,1)))^(1/COUNT(OFFSET($B13:$B$37,0,0,D$7,1)))-1</f>
        <v>6.5110486123347799E-2</v>
      </c>
      <c r="E13" s="14">
        <f ca="1">IF(COUNT(OFFSET($B13:$B$37,0,0,E$7,1))&lt;E$7,"",FVSCHEDULE(1,OFFSET($B13:$B$37,0,0,E$7,1)))^(1/COUNT(OFFSET($B13:$B$37,0,0,E$7,1)))-1</f>
        <v>4.4545602753927716E-2</v>
      </c>
      <c r="F13" s="14">
        <f ca="1">IF(COUNT(OFFSET($B13:$B$37,0,0,F$7,1))&lt;F$7,"",FVSCHEDULE(1,OFFSET($B13:$B$37,0,0,F$7,1)))^(1/COUNT(OFFSET($B13:$B$37,0,0,F$7,1)))-1</f>
        <v>4.210883282122091E-2</v>
      </c>
      <c r="G13" s="14">
        <f ca="1">IF(COUNT(OFFSET($B13:$B$37,0,0,G$7,1))&lt;G$7,"",FVSCHEDULE(1,OFFSET($B13:$B$37,0,0,G$7,1)))^(1/COUNT(OFFSET($B13:$B$37,0,0,G$7,1)))-1</f>
        <v>4.3997329695166787E-2</v>
      </c>
      <c r="H13" s="14">
        <f ca="1">IF(COUNT(OFFSET($B13:$B$37,0,0,H$7,1))&lt;H$7,"",FVSCHEDULE(1,OFFSET($B13:$B$37,0,0,H$7,1)))^(1/COUNT(OFFSET($B13:$B$37,0,0,H$7,1)))-1</f>
        <v>4.1121439912716662E-2</v>
      </c>
      <c r="I13" s="14">
        <f ca="1">IF(COUNT(OFFSET($B13:$B$37,0,0,I$7,1))&lt;I$7,"",FVSCHEDULE(1,OFFSET($B13:$B$37,0,0,I$7,1)))^(1/COUNT(OFFSET($B13:$B$37,0,0,I$7,1)))-1</f>
        <v>4.600261880112555E-2</v>
      </c>
      <c r="J13" s="14">
        <f ca="1">IF(COUNT(OFFSET($B13:$B$37,0,0,J$7,1))&lt;J$7,"",FVSCHEDULE(1,OFFSET($B13:$B$37,0,0,J$7,1)))^(1/COUNT(OFFSET($B13:$B$37,0,0,J$7,1)))-1</f>
        <v>4.4259943447591654E-2</v>
      </c>
      <c r="K13" s="14">
        <f ca="1">IF(COUNT(OFFSET($B13:$B$37,0,0,K$7,1))&lt;K$7,"",FVSCHEDULE(1,OFFSET($B13:$B$37,0,0,K$7,1)))^(1/COUNT(OFFSET($B13:$B$37,0,0,K$7,1)))-1</f>
        <v>4.2096089901326517E-2</v>
      </c>
      <c r="L13" s="14">
        <f ca="1">IF(COUNT(OFFSET($B13:$B$37,0,0,L$7,1))&lt;L$7,"",FVSCHEDULE(1,OFFSET($B13:$B$37,0,0,L$7,1)))^(1/COUNT(OFFSET($B13:$B$37,0,0,L$7,1)))-1</f>
        <v>4.4971472090160391E-2</v>
      </c>
      <c r="M13" s="14">
        <f ca="1">IF(COUNT(OFFSET($B13:$B$37,0,0,M$7,1))&lt;M$7,"",FVSCHEDULE(1,OFFSET($B13:$B$37,0,0,M$7,1)))^(1/COUNT(OFFSET($B13:$B$37,0,0,M$7,1)))-1</f>
        <v>4.5774238161019554E-2</v>
      </c>
      <c r="N13" s="14">
        <f ca="1">IF(COUNT(OFFSET($B13:$B$37,0,0,N$7,1))&lt;N$7,"",FVSCHEDULE(1,OFFSET($B13:$B$37,0,0,N$7,1)))^(1/COUNT(OFFSET($B13:$B$37,0,0,N$7,1)))-1</f>
        <v>4.4847888160011395E-2</v>
      </c>
      <c r="O13" s="14">
        <f ca="1">IF(COUNT(OFFSET($B13:$B$37,0,0,O$7,1))&lt;O$7,"",FVSCHEDULE(1,OFFSET($B13:$B$37,0,0,O$7,1)))^(1/COUNT(OFFSET($B13:$B$37,0,0,O$7,1)))-1</f>
        <v>4.6306178781520879E-2</v>
      </c>
      <c r="P13" s="14">
        <f ca="1">IF(COUNT(OFFSET($B13:$B$37,0,0,P$7,1))&lt;P$7,"",FVSCHEDULE(1,OFFSET($B13:$B$37,0,0,P$7,1)))^(1/COUNT(OFFSET($B13:$B$37,0,0,P$7,1)))-1</f>
        <v>4.511209489559298E-2</v>
      </c>
      <c r="Q13" s="14">
        <f ca="1">IF(COUNT(OFFSET($B13:$B$37,0,0,Q$7,1))&lt;Q$7,"",FVSCHEDULE(1,OFFSET($B13:$B$37,0,0,Q$7,1)))^(1/COUNT(OFFSET($B13:$B$37,0,0,Q$7,1)))-1</f>
        <v>4.3287739467210207E-2</v>
      </c>
      <c r="R13" s="14">
        <f ca="1">IF(COUNT(OFFSET($B13:$B$37,0,0,R$7,1))&lt;R$7,"",FVSCHEDULE(1,OFFSET($B13:$B$37,0,0,R$7,1)))^(1/COUNT(OFFSET($B13:$B$37,0,0,R$7,1)))-1</f>
        <v>4.2438653784071745E-2</v>
      </c>
      <c r="S13" s="14">
        <f ca="1">IF(COUNT(OFFSET($B13:$B$37,0,0,S$7,1))&lt;S$7,"",FVSCHEDULE(1,OFFSET($B13:$B$37,0,0,S$7,1)))^(1/COUNT(OFFSET($B13:$B$37,0,0,S$7,1)))-1</f>
        <v>4.3173953950156996E-2</v>
      </c>
      <c r="T13" s="14">
        <f ca="1">IF(COUNT(OFFSET($B13:$B$37,0,0,T$7,1))&lt;T$7,"",FVSCHEDULE(1,OFFSET($B13:$B$37,0,0,T$7,1)))^(1/COUNT(OFFSET($B13:$B$37,0,0,T$7,1)))-1</f>
        <v>4.5778560084499542E-2</v>
      </c>
      <c r="U13" s="14">
        <f ca="1">IF(COUNT(OFFSET($B13:$B$37,0,0,U$7,1))&lt;U$7,"",FVSCHEDULE(1,OFFSET($B13:$B$37,0,0,U$7,1)))^(1/COUNT(OFFSET($B13:$B$37,0,0,U$7,1)))-1</f>
        <v>4.5268773590263045E-2</v>
      </c>
      <c r="V13" s="14">
        <f ca="1">IF(COUNT(OFFSET($B13:$B$37,0,0,V$7,1))&lt;V$7,"",FVSCHEDULE(1,OFFSET($B13:$B$37,0,0,V$7,1)))^(1/COUNT(OFFSET($B13:$B$37,0,0,V$7,1)))-1</f>
        <v>4.6557651995799976E-2</v>
      </c>
      <c r="W13" s="14">
        <f ca="1">IF(COUNT(OFFSET($B13:$B$37,0,0,W$7,1))&lt;W$7,"",FVSCHEDULE(1,OFFSET($B13:$B$37,0,0,W$7,1)))^(1/COUNT(OFFSET($B13:$B$37,0,0,W$7,1)))-1</f>
        <v>4.4391424086933418E-2</v>
      </c>
      <c r="X13" s="14">
        <f ca="1">IF(COUNT(OFFSET($B13:$B$37,0,0,X$7,1))&lt;X$7,"",FVSCHEDULE(1,OFFSET($B13:$B$37,0,0,X$7,1)))^(1/COUNT(OFFSET($B13:$B$37,0,0,X$7,1)))-1</f>
        <v>4.4873670895017703E-2</v>
      </c>
      <c r="Y13" s="14">
        <f ca="1">IF(COUNT(OFFSET($B13:$B$37,0,0,Y$7,1))&lt;Y$7,"",FVSCHEDULE(1,OFFSET($B13:$B$37,0,0,Y$7,1)))^(1/COUNT(OFFSET($B13:$B$37,0,0,Y$7,1)))-1</f>
        <v>4.7443061994759228E-2</v>
      </c>
      <c r="Z13" s="14">
        <f ca="1">IF(COUNT(OFFSET($B13:$B$37,0,0,Z$7,1))&lt;Z$7,"",FVSCHEDULE(1,OFFSET($B13:$B$37,0,0,Z$7,1)))^(1/COUNT(OFFSET($B13:$B$37,0,0,Z$7,1)))-1</f>
        <v>4.7594728373782313E-2</v>
      </c>
      <c r="AA13" s="14">
        <f ca="1">IF(COUNT(OFFSET($B13:$B$37,0,0,AA$7,1))&lt;AA$7,"",FVSCHEDULE(1,OFFSET($B13:$B$37,0,0,AA$7,1)))^(1/COUNT(OFFSET($B13:$B$37,0,0,AA$7,1)))-1</f>
        <v>4.888702911356746E-2</v>
      </c>
      <c r="AB13" s="14"/>
      <c r="AC13" s="14"/>
      <c r="AD13" s="14"/>
      <c r="AE13" s="14"/>
    </row>
    <row r="14" spans="1:32" x14ac:dyDescent="0.2">
      <c r="A14">
        <v>7</v>
      </c>
      <c r="B14" s="28">
        <f ca="1">'Simulace pohybu portfolia'!E8</f>
        <v>5.6223520110175403E-2</v>
      </c>
      <c r="C14" s="14">
        <f ca="1">IF(COUNT(OFFSET($B14:$B$37,0,0,C$7,1))&lt;C$7,"",FVSCHEDULE(1,OFFSET($B14:$B$37,0,0,C$7,1)))^(1/COUNT(OFFSET($B14:$B$37,0,0,C$7,1)))-1</f>
        <v>5.6223520110175507E-2</v>
      </c>
      <c r="D14" s="14">
        <f ca="1">IF(COUNT(OFFSET($B14:$B$37,0,0,D$7,1))&lt;D$7,"",FVSCHEDULE(1,OFFSET($B14:$B$37,0,0,D$7,1)))^(1/COUNT(OFFSET($B14:$B$37,0,0,D$7,1)))-1</f>
        <v>3.0088086681213433E-2</v>
      </c>
      <c r="E14" s="14">
        <f ca="1">IF(COUNT(OFFSET($B14:$B$37,0,0,E$7,1))&lt;E$7,"",FVSCHEDULE(1,OFFSET($B14:$B$37,0,0,E$7,1)))^(1/COUNT(OFFSET($B14:$B$37,0,0,E$7,1)))-1</f>
        <v>3.1667161819887824E-2</v>
      </c>
      <c r="F14" s="14">
        <f ca="1">IF(COUNT(OFFSET($B14:$B$37,0,0,F$7,1))&lt;F$7,"",FVSCHEDULE(1,OFFSET($B14:$B$37,0,0,F$7,1)))^(1/COUNT(OFFSET($B14:$B$37,0,0,F$7,1)))-1</f>
        <v>3.6611119614448961E-2</v>
      </c>
      <c r="G14" s="14">
        <f ca="1">IF(COUNT(OFFSET($B14:$B$37,0,0,G$7,1))&lt;G$7,"",FVSCHEDULE(1,OFFSET($B14:$B$37,0,0,G$7,1)))^(1/COUNT(OFFSET($B14:$B$37,0,0,G$7,1)))-1</f>
        <v>3.4653594147210365E-2</v>
      </c>
      <c r="H14" s="14">
        <f ca="1">IF(COUNT(OFFSET($B14:$B$37,0,0,H$7,1))&lt;H$7,"",FVSCHEDULE(1,OFFSET($B14:$B$37,0,0,H$7,1)))^(1/COUNT(OFFSET($B14:$B$37,0,0,H$7,1)))-1</f>
        <v>4.1396193838038942E-2</v>
      </c>
      <c r="I14" s="14">
        <f ca="1">IF(COUNT(OFFSET($B14:$B$37,0,0,I$7,1))&lt;I$7,"",FVSCHEDULE(1,OFFSET($B14:$B$37,0,0,I$7,1)))^(1/COUNT(OFFSET($B14:$B$37,0,0,I$7,1)))-1</f>
        <v>4.0069137917859488E-2</v>
      </c>
      <c r="J14" s="14">
        <f ca="1">IF(COUNT(OFFSET($B14:$B$37,0,0,J$7,1))&lt;J$7,"",FVSCHEDULE(1,OFFSET($B14:$B$37,0,0,J$7,1)))^(1/COUNT(OFFSET($B14:$B$37,0,0,J$7,1)))-1</f>
        <v>3.8166596972580846E-2</v>
      </c>
      <c r="K14" s="14">
        <f ca="1">IF(COUNT(OFFSET($B14:$B$37,0,0,K$7,1))&lt;K$7,"",FVSCHEDULE(1,OFFSET($B14:$B$37,0,0,K$7,1)))^(1/COUNT(OFFSET($B14:$B$37,0,0,K$7,1)))-1</f>
        <v>4.178712060098233E-2</v>
      </c>
      <c r="L14" s="14">
        <f ca="1">IF(COUNT(OFFSET($B14:$B$37,0,0,L$7,1))&lt;L$7,"",FVSCHEDULE(1,OFFSET($B14:$B$37,0,0,L$7,1)))^(1/COUNT(OFFSET($B14:$B$37,0,0,L$7,1)))-1</f>
        <v>4.2985772906774189E-2</v>
      </c>
      <c r="M14" s="14">
        <f ca="1">IF(COUNT(OFFSET($B14:$B$37,0,0,M$7,1))&lt;M$7,"",FVSCHEDULE(1,OFFSET($B14:$B$37,0,0,M$7,1)))^(1/COUNT(OFFSET($B14:$B$37,0,0,M$7,1)))-1</f>
        <v>4.2230889088775703E-2</v>
      </c>
      <c r="N14" s="14">
        <f ca="1">IF(COUNT(OFFSET($B14:$B$37,0,0,N$7,1))&lt;N$7,"",FVSCHEDULE(1,OFFSET($B14:$B$37,0,0,N$7,1)))^(1/COUNT(OFFSET($B14:$B$37,0,0,N$7,1)))-1</f>
        <v>4.4025000675985249E-2</v>
      </c>
      <c r="O14" s="14">
        <f ca="1">IF(COUNT(OFFSET($B14:$B$37,0,0,O$7,1))&lt;O$7,"",FVSCHEDULE(1,OFFSET($B14:$B$37,0,0,O$7,1)))^(1/COUNT(OFFSET($B14:$B$37,0,0,O$7,1)))-1</f>
        <v>4.2917007240540261E-2</v>
      </c>
      <c r="P14" s="14">
        <f ca="1">IF(COUNT(OFFSET($B14:$B$37,0,0,P$7,1))&lt;P$7,"",FVSCHEDULE(1,OFFSET($B14:$B$37,0,0,P$7,1)))^(1/COUNT(OFFSET($B14:$B$37,0,0,P$7,1)))-1</f>
        <v>4.112291385973732E-2</v>
      </c>
      <c r="Q14" s="14">
        <f ca="1">IF(COUNT(OFFSET($B14:$B$37,0,0,Q$7,1))&lt;Q$7,"",FVSCHEDULE(1,OFFSET($B14:$B$37,0,0,Q$7,1)))^(1/COUNT(OFFSET($B14:$B$37,0,0,Q$7,1)))-1</f>
        <v>4.0363182991904001E-2</v>
      </c>
      <c r="R14" s="14">
        <f ca="1">IF(COUNT(OFFSET($B14:$B$37,0,0,R$7,1))&lt;R$7,"",FVSCHEDULE(1,OFFSET($B14:$B$37,0,0,R$7,1)))^(1/COUNT(OFFSET($B14:$B$37,0,0,R$7,1)))-1</f>
        <v>4.1272594044050148E-2</v>
      </c>
      <c r="S14" s="14">
        <f ca="1">IF(COUNT(OFFSET($B14:$B$37,0,0,S$7,1))&lt;S$7,"",FVSCHEDULE(1,OFFSET($B14:$B$37,0,0,S$7,1)))^(1/COUNT(OFFSET($B14:$B$37,0,0,S$7,1)))-1</f>
        <v>4.4137631867142479E-2</v>
      </c>
      <c r="T14" s="14">
        <f ca="1">IF(COUNT(OFFSET($B14:$B$37,0,0,T$7,1))&lt;T$7,"",FVSCHEDULE(1,OFFSET($B14:$B$37,0,0,T$7,1)))^(1/COUNT(OFFSET($B14:$B$37,0,0,T$7,1)))-1</f>
        <v>4.3691423741549995E-2</v>
      </c>
      <c r="U14" s="14">
        <f ca="1">IF(COUNT(OFFSET($B14:$B$37,0,0,U$7,1))&lt;U$7,"",FVSCHEDULE(1,OFFSET($B14:$B$37,0,0,U$7,1)))^(1/COUNT(OFFSET($B14:$B$37,0,0,U$7,1)))-1</f>
        <v>4.5129201180712064E-2</v>
      </c>
      <c r="V14" s="14">
        <f ca="1">IF(COUNT(OFFSET($B14:$B$37,0,0,V$7,1))&lt;V$7,"",FVSCHEDULE(1,OFFSET($B14:$B$37,0,0,V$7,1)))^(1/COUNT(OFFSET($B14:$B$37,0,0,V$7,1)))-1</f>
        <v>4.2929105115916411E-2</v>
      </c>
      <c r="W14" s="14">
        <f ca="1">IF(COUNT(OFFSET($B14:$B$37,0,0,W$7,1))&lt;W$7,"",FVSCHEDULE(1,OFFSET($B14:$B$37,0,0,W$7,1)))^(1/COUNT(OFFSET($B14:$B$37,0,0,W$7,1)))-1</f>
        <v>4.3503235673717722E-2</v>
      </c>
      <c r="X14" s="14">
        <f ca="1">IF(COUNT(OFFSET($B14:$B$37,0,0,X$7,1))&lt;X$7,"",FVSCHEDULE(1,OFFSET($B14:$B$37,0,0,X$7,1)))^(1/COUNT(OFFSET($B14:$B$37,0,0,X$7,1)))-1</f>
        <v>4.6248457495719819E-2</v>
      </c>
      <c r="Y14" s="14">
        <f ca="1">IF(COUNT(OFFSET($B14:$B$37,0,0,Y$7,1))&lt;Y$7,"",FVSCHEDULE(1,OFFSET($B14:$B$37,0,0,Y$7,1)))^(1/COUNT(OFFSET($B14:$B$37,0,0,Y$7,1)))-1</f>
        <v>4.6458456894814315E-2</v>
      </c>
      <c r="Z14" s="14">
        <f ca="1">IF(COUNT(OFFSET($B14:$B$37,0,0,Z$7,1))&lt;Z$7,"",FVSCHEDULE(1,OFFSET($B14:$B$37,0,0,Z$7,1)))^(1/COUNT(OFFSET($B14:$B$37,0,0,Z$7,1)))-1</f>
        <v>4.7850558784723995E-2</v>
      </c>
      <c r="AA14" s="14"/>
      <c r="AB14" s="14"/>
      <c r="AC14" s="14"/>
      <c r="AD14" s="14"/>
      <c r="AE14" s="14"/>
    </row>
    <row r="15" spans="1:32" x14ac:dyDescent="0.2">
      <c r="A15">
        <v>8</v>
      </c>
      <c r="B15" s="28">
        <f ca="1">'Simulace pohybu portfolia'!E9</f>
        <v>4.5993543221617243E-3</v>
      </c>
      <c r="C15" s="14">
        <f ca="1">IF(COUNT(OFFSET($B15:$B$37,0,0,C$7,1))&lt;C$7,"",FVSCHEDULE(1,OFFSET($B15:$B$37,0,0,C$7,1)))^(1/COUNT(OFFSET($B15:$B$37,0,0,C$7,1)))-1</f>
        <v>4.5993543221616306E-3</v>
      </c>
      <c r="D15" s="14">
        <f ca="1">IF(COUNT(OFFSET($B15:$B$37,0,0,D$7,1))&lt;D$7,"",FVSCHEDULE(1,OFFSET($B15:$B$37,0,0,D$7,1)))^(1/COUNT(OFFSET($B15:$B$37,0,0,D$7,1)))-1</f>
        <v>1.9603913014373919E-2</v>
      </c>
      <c r="E15" s="14">
        <f ca="1">IF(COUNT(OFFSET($B15:$B$37,0,0,E$7,1))&lt;E$7,"",FVSCHEDULE(1,OFFSET($B15:$B$37,0,0,E$7,1)))^(1/COUNT(OFFSET($B15:$B$37,0,0,E$7,1)))-1</f>
        <v>3.015491626938771E-2</v>
      </c>
      <c r="F15" s="14">
        <f ca="1">IF(COUNT(OFFSET($B15:$B$37,0,0,F$7,1))&lt;F$7,"",FVSCHEDULE(1,OFFSET($B15:$B$37,0,0,F$7,1)))^(1/COUNT(OFFSET($B15:$B$37,0,0,F$7,1)))-1</f>
        <v>2.9330294647357924E-2</v>
      </c>
      <c r="G15" s="14">
        <f ca="1">IF(COUNT(OFFSET($B15:$B$37,0,0,G$7,1))&lt;G$7,"",FVSCHEDULE(1,OFFSET($B15:$B$37,0,0,G$7,1)))^(1/COUNT(OFFSET($B15:$B$37,0,0,G$7,1)))-1</f>
        <v>3.8455800304903809E-2</v>
      </c>
      <c r="H15" s="14">
        <f ca="1">IF(COUNT(OFFSET($B15:$B$37,0,0,H$7,1))&lt;H$7,"",FVSCHEDULE(1,OFFSET($B15:$B$37,0,0,H$7,1)))^(1/COUNT(OFFSET($B15:$B$37,0,0,H$7,1)))-1</f>
        <v>3.7400864622786134E-2</v>
      </c>
      <c r="I15" s="14">
        <f ca="1">IF(COUNT(OFFSET($B15:$B$37,0,0,I$7,1))&lt;I$7,"",FVSCHEDULE(1,OFFSET($B15:$B$37,0,0,I$7,1)))^(1/COUNT(OFFSET($B15:$B$37,0,0,I$7,1)))-1</f>
        <v>3.5612360310828706E-2</v>
      </c>
      <c r="J15" s="14">
        <f ca="1">IF(COUNT(OFFSET($B15:$B$37,0,0,J$7,1))&lt;J$7,"",FVSCHEDULE(1,OFFSET($B15:$B$37,0,0,J$7,1)))^(1/COUNT(OFFSET($B15:$B$37,0,0,J$7,1)))-1</f>
        <v>3.9996500097009502E-2</v>
      </c>
      <c r="K15" s="14">
        <f ca="1">IF(COUNT(OFFSET($B15:$B$37,0,0,K$7,1))&lt;K$7,"",FVSCHEDULE(1,OFFSET($B15:$B$37,0,0,K$7,1)))^(1/COUNT(OFFSET($B15:$B$37,0,0,K$7,1)))-1</f>
        <v>4.1525191717056487E-2</v>
      </c>
      <c r="L15" s="14">
        <f ca="1">IF(COUNT(OFFSET($B15:$B$37,0,0,L$7,1))&lt;L$7,"",FVSCHEDULE(1,OFFSET($B15:$B$37,0,0,L$7,1)))^(1/COUNT(OFFSET($B15:$B$37,0,0,L$7,1)))-1</f>
        <v>4.0841862195385215E-2</v>
      </c>
      <c r="M15" s="14">
        <f ca="1">IF(COUNT(OFFSET($B15:$B$37,0,0,M$7,1))&lt;M$7,"",FVSCHEDULE(1,OFFSET($B15:$B$37,0,0,M$7,1)))^(1/COUNT(OFFSET($B15:$B$37,0,0,M$7,1)))-1</f>
        <v>4.2923054879477673E-2</v>
      </c>
      <c r="N15" s="14">
        <f ca="1">IF(COUNT(OFFSET($B15:$B$37,0,0,N$7,1))&lt;N$7,"",FVSCHEDULE(1,OFFSET($B15:$B$37,0,0,N$7,1)))^(1/COUNT(OFFSET($B15:$B$37,0,0,N$7,1)))-1</f>
        <v>4.1815727470727149E-2</v>
      </c>
      <c r="O15" s="14">
        <f ca="1">IF(COUNT(OFFSET($B15:$B$37,0,0,O$7,1))&lt;O$7,"",FVSCHEDULE(1,OFFSET($B15:$B$37,0,0,O$7,1)))^(1/COUNT(OFFSET($B15:$B$37,0,0,O$7,1)))-1</f>
        <v>3.9970310570766499E-2</v>
      </c>
      <c r="P15" s="14">
        <f ca="1">IF(COUNT(OFFSET($B15:$B$37,0,0,P$7,1))&lt;P$7,"",FVSCHEDULE(1,OFFSET($B15:$B$37,0,0,P$7,1)))^(1/COUNT(OFFSET($B15:$B$37,0,0,P$7,1)))-1</f>
        <v>3.9239457704445924E-2</v>
      </c>
      <c r="Q15" s="14">
        <f ca="1">IF(COUNT(OFFSET($B15:$B$37,0,0,Q$7,1))&lt;Q$7,"",FVSCHEDULE(1,OFFSET($B15:$B$37,0,0,Q$7,1)))^(1/COUNT(OFFSET($B15:$B$37,0,0,Q$7,1)))-1</f>
        <v>4.02834236817462E-2</v>
      </c>
      <c r="R15" s="14">
        <f ca="1">IF(COUNT(OFFSET($B15:$B$37,0,0,R$7,1))&lt;R$7,"",FVSCHEDULE(1,OFFSET($B15:$B$37,0,0,R$7,1)))^(1/COUNT(OFFSET($B15:$B$37,0,0,R$7,1)))-1</f>
        <v>4.3386872134377308E-2</v>
      </c>
      <c r="S15" s="14">
        <f ca="1">IF(COUNT(OFFSET($B15:$B$37,0,0,S$7,1))&lt;S$7,"",FVSCHEDULE(1,OFFSET($B15:$B$37,0,0,S$7,1)))^(1/COUNT(OFFSET($B15:$B$37,0,0,S$7,1)))-1</f>
        <v>4.2958889528377009E-2</v>
      </c>
      <c r="T15" s="14">
        <f ca="1">IF(COUNT(OFFSET($B15:$B$37,0,0,T$7,1))&lt;T$7,"",FVSCHEDULE(1,OFFSET($B15:$B$37,0,0,T$7,1)))^(1/COUNT(OFFSET($B15:$B$37,0,0,T$7,1)))-1</f>
        <v>4.4516278321076408E-2</v>
      </c>
      <c r="U15" s="14">
        <f ca="1">IF(COUNT(OFFSET($B15:$B$37,0,0,U$7,1))&lt;U$7,"",FVSCHEDULE(1,OFFSET($B15:$B$37,0,0,U$7,1)))^(1/COUNT(OFFSET($B15:$B$37,0,0,U$7,1)))-1</f>
        <v>4.2234052875604666E-2</v>
      </c>
      <c r="V15" s="14">
        <f ca="1">IF(COUNT(OFFSET($B15:$B$37,0,0,V$7,1))&lt;V$7,"",FVSCHEDULE(1,OFFSET($B15:$B$37,0,0,V$7,1)))^(1/COUNT(OFFSET($B15:$B$37,0,0,V$7,1)))-1</f>
        <v>4.2871258184491445E-2</v>
      </c>
      <c r="W15" s="14">
        <f ca="1">IF(COUNT(OFFSET($B15:$B$37,0,0,W$7,1))&lt;W$7,"",FVSCHEDULE(1,OFFSET($B15:$B$37,0,0,W$7,1)))^(1/COUNT(OFFSET($B15:$B$37,0,0,W$7,1)))-1</f>
        <v>4.5775811384249243E-2</v>
      </c>
      <c r="X15" s="14">
        <f ca="1">IF(COUNT(OFFSET($B15:$B$37,0,0,X$7,1))&lt;X$7,"",FVSCHEDULE(1,OFFSET($B15:$B$37,0,0,X$7,1)))^(1/COUNT(OFFSET($B15:$B$37,0,0,X$7,1)))-1</f>
        <v>4.6016741820009255E-2</v>
      </c>
      <c r="Y15" s="14">
        <f ca="1">IF(COUNT(OFFSET($B15:$B$37,0,0,Y$7,1))&lt;Y$7,"",FVSCHEDULE(1,OFFSET($B15:$B$37,0,0,Y$7,1)))^(1/COUNT(OFFSET($B15:$B$37,0,0,Y$7,1)))-1</f>
        <v>4.7488026471862677E-2</v>
      </c>
      <c r="Z15" s="14"/>
      <c r="AA15" s="14"/>
      <c r="AB15" s="14"/>
      <c r="AC15" s="14"/>
      <c r="AD15" s="14"/>
      <c r="AE15" s="14"/>
    </row>
    <row r="16" spans="1:32" x14ac:dyDescent="0.2">
      <c r="A16">
        <v>9</v>
      </c>
      <c r="B16" s="28">
        <f ca="1">'Simulace pohybu portfolia'!E10</f>
        <v>3.4832577745057686E-2</v>
      </c>
      <c r="C16" s="14">
        <f ca="1">IF(COUNT(OFFSET($B16:$B$37,0,0,C$7,1))&lt;C$7,"",FVSCHEDULE(1,OFFSET($B16:$B$37,0,0,C$7,1)))^(1/COUNT(OFFSET($B16:$B$37,0,0,C$7,1)))-1</f>
        <v>3.4832577745057769E-2</v>
      </c>
      <c r="D16" s="14">
        <f ca="1">IF(COUNT(OFFSET($B16:$B$37,0,0,D$7,1))&lt;D$7,"",FVSCHEDULE(1,OFFSET($B16:$B$37,0,0,D$7,1)))^(1/COUNT(OFFSET($B16:$B$37,0,0,D$7,1)))-1</f>
        <v>4.317545965452152E-2</v>
      </c>
      <c r="E16" s="14">
        <f ca="1">IF(COUNT(OFFSET($B16:$B$37,0,0,E$7,1))&lt;E$7,"",FVSCHEDULE(1,OFFSET($B16:$B$37,0,0,E$7,1)))^(1/COUNT(OFFSET($B16:$B$37,0,0,E$7,1)))-1</f>
        <v>3.7708501943959583E-2</v>
      </c>
      <c r="F16" s="14">
        <f ca="1">IF(COUNT(OFFSET($B16:$B$37,0,0,F$7,1))&lt;F$7,"",FVSCHEDULE(1,OFFSET($B16:$B$37,0,0,F$7,1)))^(1/COUNT(OFFSET($B16:$B$37,0,0,F$7,1)))-1</f>
        <v>4.7096714419730512E-2</v>
      </c>
      <c r="G16" s="14">
        <f ca="1">IF(COUNT(OFFSET($B16:$B$37,0,0,G$7,1))&lt;G$7,"",FVSCHEDULE(1,OFFSET($B16:$B$37,0,0,G$7,1)))^(1/COUNT(OFFSET($B16:$B$37,0,0,G$7,1)))-1</f>
        <v>4.408858536337168E-2</v>
      </c>
      <c r="H16" s="14">
        <f ca="1">IF(COUNT(OFFSET($B16:$B$37,0,0,H$7,1))&lt;H$7,"",FVSCHEDULE(1,OFFSET($B16:$B$37,0,0,H$7,1)))^(1/COUNT(OFFSET($B16:$B$37,0,0,H$7,1)))-1</f>
        <v>4.0873488405011482E-2</v>
      </c>
      <c r="I16" s="14">
        <f ca="1">IF(COUNT(OFFSET($B16:$B$37,0,0,I$7,1))&lt;I$7,"",FVSCHEDULE(1,OFFSET($B16:$B$37,0,0,I$7,1)))^(1/COUNT(OFFSET($B16:$B$37,0,0,I$7,1)))-1</f>
        <v>4.5154040667958029E-2</v>
      </c>
      <c r="J16" s="14">
        <f ca="1">IF(COUNT(OFFSET($B16:$B$37,0,0,J$7,1))&lt;J$7,"",FVSCHEDULE(1,OFFSET($B16:$B$37,0,0,J$7,1)))^(1/COUNT(OFFSET($B16:$B$37,0,0,J$7,1)))-1</f>
        <v>4.6235348930063758E-2</v>
      </c>
      <c r="K16" s="14">
        <f ca="1">IF(COUNT(OFFSET($B16:$B$37,0,0,K$7,1))&lt;K$7,"",FVSCHEDULE(1,OFFSET($B16:$B$37,0,0,K$7,1)))^(1/COUNT(OFFSET($B16:$B$37,0,0,K$7,1)))-1</f>
        <v>4.4948669400707963E-2</v>
      </c>
      <c r="L16" s="14">
        <f ca="1">IF(COUNT(OFFSET($B16:$B$37,0,0,L$7,1))&lt;L$7,"",FVSCHEDULE(1,OFFSET($B16:$B$37,0,0,L$7,1)))^(1/COUNT(OFFSET($B16:$B$37,0,0,L$7,1)))-1</f>
        <v>4.6834930013477161E-2</v>
      </c>
      <c r="M16" s="14">
        <f ca="1">IF(COUNT(OFFSET($B16:$B$37,0,0,M$7,1))&lt;M$7,"",FVSCHEDULE(1,OFFSET($B16:$B$37,0,0,M$7,1)))^(1/COUNT(OFFSET($B16:$B$37,0,0,M$7,1)))-1</f>
        <v>4.5266646065912575E-2</v>
      </c>
      <c r="N16" s="14">
        <f ca="1">IF(COUNT(OFFSET($B16:$B$37,0,0,N$7,1))&lt;N$7,"",FVSCHEDULE(1,OFFSET($B16:$B$37,0,0,N$7,1)))^(1/COUNT(OFFSET($B16:$B$37,0,0,N$7,1)))-1</f>
        <v>4.2973510395700965E-2</v>
      </c>
      <c r="O16" s="14">
        <f ca="1">IF(COUNT(OFFSET($B16:$B$37,0,0,O$7,1))&lt;O$7,"",FVSCHEDULE(1,OFFSET($B16:$B$37,0,0,O$7,1)))^(1/COUNT(OFFSET($B16:$B$37,0,0,O$7,1)))-1</f>
        <v>4.1953038642219775E-2</v>
      </c>
      <c r="P16" s="14">
        <f ca="1">IF(COUNT(OFFSET($B16:$B$37,0,0,P$7,1))&lt;P$7,"",FVSCHEDULE(1,OFFSET($B16:$B$37,0,0,P$7,1)))^(1/COUNT(OFFSET($B16:$B$37,0,0,P$7,1)))-1</f>
        <v>4.2880263625048043E-2</v>
      </c>
      <c r="Q16" s="14">
        <f ca="1">IF(COUNT(OFFSET($B16:$B$37,0,0,Q$7,1))&lt;Q$7,"",FVSCHEDULE(1,OFFSET($B16:$B$37,0,0,Q$7,1)))^(1/COUNT(OFFSET($B16:$B$37,0,0,Q$7,1)))-1</f>
        <v>4.6025326138169564E-2</v>
      </c>
      <c r="R16" s="14">
        <f ca="1">IF(COUNT(OFFSET($B16:$B$37,0,0,R$7,1))&lt;R$7,"",FVSCHEDULE(1,OFFSET($B16:$B$37,0,0,R$7,1)))^(1/COUNT(OFFSET($B16:$B$37,0,0,R$7,1)))-1</f>
        <v>4.5404423850643694E-2</v>
      </c>
      <c r="S16" s="14">
        <f ca="1">IF(COUNT(OFFSET($B16:$B$37,0,0,S$7,1))&lt;S$7,"",FVSCHEDULE(1,OFFSET($B16:$B$37,0,0,S$7,1)))^(1/COUNT(OFFSET($B16:$B$37,0,0,S$7,1)))-1</f>
        <v>4.6913121617998765E-2</v>
      </c>
      <c r="T16" s="14">
        <f ca="1">IF(COUNT(OFFSET($B16:$B$37,0,0,T$7,1))&lt;T$7,"",FVSCHEDULE(1,OFFSET($B16:$B$37,0,0,T$7,1)))^(1/COUNT(OFFSET($B16:$B$37,0,0,T$7,1)))-1</f>
        <v>4.4365729855042613E-2</v>
      </c>
      <c r="U16" s="14">
        <f ca="1">IF(COUNT(OFFSET($B16:$B$37,0,0,U$7,1))&lt;U$7,"",FVSCHEDULE(1,OFFSET($B16:$B$37,0,0,U$7,1)))^(1/COUNT(OFFSET($B16:$B$37,0,0,U$7,1)))-1</f>
        <v>4.4925480546048391E-2</v>
      </c>
      <c r="V16" s="14">
        <f ca="1">IF(COUNT(OFFSET($B16:$B$37,0,0,V$7,1))&lt;V$7,"",FVSCHEDULE(1,OFFSET($B16:$B$37,0,0,V$7,1)))^(1/COUNT(OFFSET($B16:$B$37,0,0,V$7,1)))-1</f>
        <v>4.7878373549234965E-2</v>
      </c>
      <c r="W16" s="14">
        <f ca="1">IF(COUNT(OFFSET($B16:$B$37,0,0,W$7,1))&lt;W$7,"",FVSCHEDULE(1,OFFSET($B16:$B$37,0,0,W$7,1)))^(1/COUNT(OFFSET($B16:$B$37,0,0,W$7,1)))-1</f>
        <v>4.8031043729066969E-2</v>
      </c>
      <c r="X16" s="14">
        <f ca="1">IF(COUNT(OFFSET($B16:$B$37,0,0,X$7,1))&lt;X$7,"",FVSCHEDULE(1,OFFSET($B16:$B$37,0,0,X$7,1)))^(1/COUNT(OFFSET($B16:$B$37,0,0,X$7,1)))-1</f>
        <v>4.9480438181599196E-2</v>
      </c>
      <c r="Y16" s="14"/>
      <c r="Z16" s="14"/>
      <c r="AA16" s="14"/>
      <c r="AB16" s="14"/>
      <c r="AC16" s="14"/>
      <c r="AD16" s="14"/>
      <c r="AE16" s="14"/>
    </row>
    <row r="17" spans="1:31" x14ac:dyDescent="0.2">
      <c r="A17">
        <v>10</v>
      </c>
      <c r="B17" s="28">
        <f ca="1">'Simulace pohybu portfolia'!E11</f>
        <v>5.1585602375107856E-2</v>
      </c>
      <c r="C17" s="14">
        <f ca="1">IF(COUNT(OFFSET($B17:$B$37,0,0,C$7,1))&lt;C$7,"",FVSCHEDULE(1,OFFSET($B17:$B$37,0,0,C$7,1)))^(1/COUNT(OFFSET($B17:$B$37,0,0,C$7,1)))-1</f>
        <v>5.1585602375107786E-2</v>
      </c>
      <c r="D17" s="14">
        <f ca="1">IF(COUNT(OFFSET($B17:$B$37,0,0,D$7,1))&lt;D$7,"",FVSCHEDULE(1,OFFSET($B17:$B$37,0,0,D$7,1)))^(1/COUNT(OFFSET($B17:$B$37,0,0,D$7,1)))-1</f>
        <v>3.9149459858810909E-2</v>
      </c>
      <c r="E17" s="14">
        <f ca="1">IF(COUNT(OFFSET($B17:$B$37,0,0,E$7,1))&lt;E$7,"",FVSCHEDULE(1,OFFSET($B17:$B$37,0,0,E$7,1)))^(1/COUNT(OFFSET($B17:$B$37,0,0,E$7,1)))-1</f>
        <v>5.1216974501017365E-2</v>
      </c>
      <c r="F17" s="14">
        <f ca="1">IF(COUNT(OFFSET($B17:$B$37,0,0,F$7,1))&lt;F$7,"",FVSCHEDULE(1,OFFSET($B17:$B$37,0,0,F$7,1)))^(1/COUNT(OFFSET($B17:$B$37,0,0,F$7,1)))-1</f>
        <v>4.6415494374995259E-2</v>
      </c>
      <c r="G17" s="14">
        <f ca="1">IF(COUNT(OFFSET($B17:$B$37,0,0,G$7,1))&lt;G$7,"",FVSCHEDULE(1,OFFSET($B17:$B$37,0,0,G$7,1)))^(1/COUNT(OFFSET($B17:$B$37,0,0,G$7,1)))-1</f>
        <v>4.2085895677602014E-2</v>
      </c>
      <c r="H17" s="14">
        <f ca="1">IF(COUNT(OFFSET($B17:$B$37,0,0,H$7,1))&lt;H$7,"",FVSCHEDULE(1,OFFSET($B17:$B$37,0,0,H$7,1)))^(1/COUNT(OFFSET($B17:$B$37,0,0,H$7,1)))-1</f>
        <v>4.6884265591451868E-2</v>
      </c>
      <c r="I17" s="14">
        <f ca="1">IF(COUNT(OFFSET($B17:$B$37,0,0,I$7,1))&lt;I$7,"",FVSCHEDULE(1,OFFSET($B17:$B$37,0,0,I$7,1)))^(1/COUNT(OFFSET($B17:$B$37,0,0,I$7,1)))-1</f>
        <v>4.787454097994237E-2</v>
      </c>
      <c r="J17" s="14">
        <f ca="1">IF(COUNT(OFFSET($B17:$B$37,0,0,J$7,1))&lt;J$7,"",FVSCHEDULE(1,OFFSET($B17:$B$37,0,0,J$7,1)))^(1/COUNT(OFFSET($B17:$B$37,0,0,J$7,1)))-1</f>
        <v>4.622011437463569E-2</v>
      </c>
      <c r="K17" s="14">
        <f ca="1">IF(COUNT(OFFSET($B17:$B$37,0,0,K$7,1))&lt;K$7,"",FVSCHEDULE(1,OFFSET($B17:$B$37,0,0,K$7,1)))^(1/COUNT(OFFSET($B17:$B$37,0,0,K$7,1)))-1</f>
        <v>4.8177088395964907E-2</v>
      </c>
      <c r="L17" s="14">
        <f ca="1">IF(COUNT(OFFSET($B17:$B$37,0,0,L$7,1))&lt;L$7,"",FVSCHEDULE(1,OFFSET($B17:$B$37,0,0,L$7,1)))^(1/COUNT(OFFSET($B17:$B$37,0,0,L$7,1)))-1</f>
        <v>4.6315821765361198E-2</v>
      </c>
      <c r="M17" s="14">
        <f ca="1">IF(COUNT(OFFSET($B17:$B$37,0,0,M$7,1))&lt;M$7,"",FVSCHEDULE(1,OFFSET($B17:$B$37,0,0,M$7,1)))^(1/COUNT(OFFSET($B17:$B$37,0,0,M$7,1)))-1</f>
        <v>4.3716763373697232E-2</v>
      </c>
      <c r="N17" s="14">
        <f ca="1">IF(COUNT(OFFSET($B17:$B$37,0,0,N$7,1))&lt;N$7,"",FVSCHEDULE(1,OFFSET($B17:$B$37,0,0,N$7,1)))^(1/COUNT(OFFSET($B17:$B$37,0,0,N$7,1)))-1</f>
        <v>4.254861730034265E-2</v>
      </c>
      <c r="O17" s="14">
        <f ca="1">IF(COUNT(OFFSET($B17:$B$37,0,0,O$7,1))&lt;O$7,"",FVSCHEDULE(1,OFFSET($B17:$B$37,0,0,O$7,1)))^(1/COUNT(OFFSET($B17:$B$37,0,0,O$7,1)))-1</f>
        <v>4.3501902493306766E-2</v>
      </c>
      <c r="P17" s="14">
        <f ca="1">IF(COUNT(OFFSET($B17:$B$37,0,0,P$7,1))&lt;P$7,"",FVSCHEDULE(1,OFFSET($B17:$B$37,0,0,P$7,1)))^(1/COUNT(OFFSET($B17:$B$37,0,0,P$7,1)))-1</f>
        <v>4.6829425165108907E-2</v>
      </c>
      <c r="Q17" s="14">
        <f ca="1">IF(COUNT(OFFSET($B17:$B$37,0,0,Q$7,1))&lt;Q$7,"",FVSCHEDULE(1,OFFSET($B17:$B$37,0,0,Q$7,1)))^(1/COUNT(OFFSET($B17:$B$37,0,0,Q$7,1)))-1</f>
        <v>4.6113041515110753E-2</v>
      </c>
      <c r="R17" s="14">
        <f ca="1">IF(COUNT(OFFSET($B17:$B$37,0,0,R$7,1))&lt;R$7,"",FVSCHEDULE(1,OFFSET($B17:$B$37,0,0,R$7,1)))^(1/COUNT(OFFSET($B17:$B$37,0,0,R$7,1)))-1</f>
        <v>4.7672821167347612E-2</v>
      </c>
      <c r="S17" s="14">
        <f ca="1">IF(COUNT(OFFSET($B17:$B$37,0,0,S$7,1))&lt;S$7,"",FVSCHEDULE(1,OFFSET($B17:$B$37,0,0,S$7,1)))^(1/COUNT(OFFSET($B17:$B$37,0,0,S$7,1)))-1</f>
        <v>4.4929230578254709E-2</v>
      </c>
      <c r="T17" s="14">
        <f ca="1">IF(COUNT(OFFSET($B17:$B$37,0,0,T$7,1))&lt;T$7,"",FVSCHEDULE(1,OFFSET($B17:$B$37,0,0,T$7,1)))^(1/COUNT(OFFSET($B17:$B$37,0,0,T$7,1)))-1</f>
        <v>4.5489074842679722E-2</v>
      </c>
      <c r="U17" s="14">
        <f ca="1">IF(COUNT(OFFSET($B17:$B$37,0,0,U$7,1))&lt;U$7,"",FVSCHEDULE(1,OFFSET($B17:$B$37,0,0,U$7,1)))^(1/COUNT(OFFSET($B17:$B$37,0,0,U$7,1)))-1</f>
        <v>4.8569532146370165E-2</v>
      </c>
      <c r="V17" s="14">
        <f ca="1">IF(COUNT(OFFSET($B17:$B$37,0,0,V$7,1))&lt;V$7,"",FVSCHEDULE(1,OFFSET($B17:$B$37,0,0,V$7,1)))^(1/COUNT(OFFSET($B17:$B$37,0,0,V$7,1)))-1</f>
        <v>4.8695368109705761E-2</v>
      </c>
      <c r="W17" s="14">
        <f ca="1">IF(COUNT(OFFSET($B17:$B$37,0,0,W$7,1))&lt;W$7,"",FVSCHEDULE(1,OFFSET($B17:$B$37,0,0,W$7,1)))^(1/COUNT(OFFSET($B17:$B$37,0,0,W$7,1)))-1</f>
        <v>5.0183103953893138E-2</v>
      </c>
      <c r="X17" s="14"/>
      <c r="Y17" s="14"/>
      <c r="Z17" s="14"/>
      <c r="AA17" s="14"/>
      <c r="AB17" s="14"/>
      <c r="AC17" s="14"/>
      <c r="AD17" s="14"/>
      <c r="AE17" s="14"/>
    </row>
    <row r="18" spans="1:31" x14ac:dyDescent="0.2">
      <c r="A18">
        <v>11</v>
      </c>
      <c r="B18" s="28">
        <f ca="1">'Simulace pohybu portfolia'!E12</f>
        <v>2.6860388242245171E-2</v>
      </c>
      <c r="C18" s="14">
        <f ca="1">IF(COUNT(OFFSET($B18:$B$37,0,0,C$7,1))&lt;C$7,"",FVSCHEDULE(1,OFFSET($B18:$B$37,0,0,C$7,1)))^(1/COUNT(OFFSET($B18:$B$37,0,0,C$7,1)))-1</f>
        <v>2.6860388242245126E-2</v>
      </c>
      <c r="D18" s="14">
        <f ca="1">IF(COUNT(OFFSET($B18:$B$37,0,0,D$7,1))&lt;D$7,"",FVSCHEDULE(1,OFFSET($B18:$B$37,0,0,D$7,1)))^(1/COUNT(OFFSET($B18:$B$37,0,0,D$7,1)))-1</f>
        <v>5.103270902452417E-2</v>
      </c>
      <c r="E18" s="14">
        <f ca="1">IF(COUNT(OFFSET($B18:$B$37,0,0,E$7,1))&lt;E$7,"",FVSCHEDULE(1,OFFSET($B18:$B$37,0,0,E$7,1)))^(1/COUNT(OFFSET($B18:$B$37,0,0,E$7,1)))-1</f>
        <v>4.4697779842149066E-2</v>
      </c>
      <c r="F18" s="14">
        <f ca="1">IF(COUNT(OFFSET($B18:$B$37,0,0,F$7,1))&lt;F$7,"",FVSCHEDULE(1,OFFSET($B18:$B$37,0,0,F$7,1)))^(1/COUNT(OFFSET($B18:$B$37,0,0,F$7,1)))-1</f>
        <v>3.9724408388071453E-2</v>
      </c>
      <c r="G18" s="14">
        <f ca="1">IF(COUNT(OFFSET($B18:$B$37,0,0,G$7,1))&lt;G$7,"",FVSCHEDULE(1,OFFSET($B18:$B$37,0,0,G$7,1)))^(1/COUNT(OFFSET($B18:$B$37,0,0,G$7,1)))-1</f>
        <v>4.5946523446679821E-2</v>
      </c>
      <c r="H18" s="14">
        <f ca="1">IF(COUNT(OFFSET($B18:$B$37,0,0,H$7,1))&lt;H$7,"",FVSCHEDULE(1,OFFSET($B18:$B$37,0,0,H$7,1)))^(1/COUNT(OFFSET($B18:$B$37,0,0,H$7,1)))-1</f>
        <v>4.7257305257870419E-2</v>
      </c>
      <c r="I18" s="14">
        <f ca="1">IF(COUNT(OFFSET($B18:$B$37,0,0,I$7,1))&lt;I$7,"",FVSCHEDULE(1,OFFSET($B18:$B$37,0,0,I$7,1)))^(1/COUNT(OFFSET($B18:$B$37,0,0,I$7,1)))-1</f>
        <v>4.5455854149698327E-2</v>
      </c>
      <c r="J18" s="14">
        <f ca="1">IF(COUNT(OFFSET($B18:$B$37,0,0,J$7,1))&lt;J$7,"",FVSCHEDULE(1,OFFSET($B18:$B$37,0,0,J$7,1)))^(1/COUNT(OFFSET($B18:$B$37,0,0,J$7,1)))-1</f>
        <v>4.7751801699908114E-2</v>
      </c>
      <c r="K18" s="14">
        <f ca="1">IF(COUNT(OFFSET($B18:$B$37,0,0,K$7,1))&lt;K$7,"",FVSCHEDULE(1,OFFSET($B18:$B$37,0,0,K$7,1)))^(1/COUNT(OFFSET($B18:$B$37,0,0,K$7,1)))-1</f>
        <v>4.5731923154666676E-2</v>
      </c>
      <c r="L18" s="14">
        <f ca="1">IF(COUNT(OFFSET($B18:$B$37,0,0,L$7,1))&lt;L$7,"",FVSCHEDULE(1,OFFSET($B18:$B$37,0,0,L$7,1)))^(1/COUNT(OFFSET($B18:$B$37,0,0,L$7,1)))-1</f>
        <v>4.2933125235643521E-2</v>
      </c>
      <c r="M18" s="14">
        <f ca="1">IF(COUNT(OFFSET($B18:$B$37,0,0,M$7,1))&lt;M$7,"",FVSCHEDULE(1,OFFSET($B18:$B$37,0,0,M$7,1)))^(1/COUNT(OFFSET($B18:$B$37,0,0,M$7,1)))-1</f>
        <v>4.1730934226838379E-2</v>
      </c>
      <c r="N18" s="14">
        <f ca="1">IF(COUNT(OFFSET($B18:$B$37,0,0,N$7,1))&lt;N$7,"",FVSCHEDULE(1,OFFSET($B18:$B$37,0,0,N$7,1)))^(1/COUNT(OFFSET($B18:$B$37,0,0,N$7,1)))-1</f>
        <v>4.2831072408809234E-2</v>
      </c>
      <c r="O18" s="14">
        <f ca="1">IF(COUNT(OFFSET($B18:$B$37,0,0,O$7,1))&lt;O$7,"",FVSCHEDULE(1,OFFSET($B18:$B$37,0,0,O$7,1)))^(1/COUNT(OFFSET($B18:$B$37,0,0,O$7,1)))-1</f>
        <v>4.6464457632773737E-2</v>
      </c>
      <c r="P18" s="14">
        <f ca="1">IF(COUNT(OFFSET($B18:$B$37,0,0,P$7,1))&lt;P$7,"",FVSCHEDULE(1,OFFSET($B18:$B$37,0,0,P$7,1)))^(1/COUNT(OFFSET($B18:$B$37,0,0,P$7,1)))-1</f>
        <v>4.5723235858011968E-2</v>
      </c>
      <c r="Q18" s="14">
        <f ca="1">IF(COUNT(OFFSET($B18:$B$37,0,0,Q$7,1))&lt;Q$7,"",FVSCHEDULE(1,OFFSET($B18:$B$37,0,0,Q$7,1)))^(1/COUNT(OFFSET($B18:$B$37,0,0,Q$7,1)))-1</f>
        <v>4.7412487334450581E-2</v>
      </c>
      <c r="R18" s="14">
        <f ca="1">IF(COUNT(OFFSET($B18:$B$37,0,0,R$7,1))&lt;R$7,"",FVSCHEDULE(1,OFFSET($B18:$B$37,0,0,R$7,1)))^(1/COUNT(OFFSET($B18:$B$37,0,0,R$7,1)))-1</f>
        <v>4.4514609090194002E-2</v>
      </c>
      <c r="S18" s="14">
        <f ca="1">IF(COUNT(OFFSET($B18:$B$37,0,0,S$7,1))&lt;S$7,"",FVSCHEDULE(1,OFFSET($B18:$B$37,0,0,S$7,1)))^(1/COUNT(OFFSET($B18:$B$37,0,0,S$7,1)))-1</f>
        <v>4.5131558273902916E-2</v>
      </c>
      <c r="T18" s="14">
        <f ca="1">IF(COUNT(OFFSET($B18:$B$37,0,0,T$7,1))&lt;T$7,"",FVSCHEDULE(1,OFFSET($B18:$B$37,0,0,T$7,1)))^(1/COUNT(OFFSET($B18:$B$37,0,0,T$7,1)))-1</f>
        <v>4.8402226558040828E-2</v>
      </c>
      <c r="U18" s="14">
        <f ca="1">IF(COUNT(OFFSET($B18:$B$37,0,0,U$7,1))&lt;U$7,"",FVSCHEDULE(1,OFFSET($B18:$B$37,0,0,U$7,1)))^(1/COUNT(OFFSET($B18:$B$37,0,0,U$7,1)))-1</f>
        <v>4.854347075442611E-2</v>
      </c>
      <c r="V18" s="14">
        <f ca="1">IF(COUNT(OFFSET($B18:$B$37,0,0,V$7,1))&lt;V$7,"",FVSCHEDULE(1,OFFSET($B18:$B$37,0,0,V$7,1)))^(1/COUNT(OFFSET($B18:$B$37,0,0,V$7,1)))-1</f>
        <v>5.0113028154481487E-2</v>
      </c>
      <c r="W18" s="14"/>
      <c r="X18" s="14"/>
      <c r="Y18" s="14"/>
      <c r="Z18" s="14"/>
      <c r="AA18" s="14"/>
      <c r="AB18" s="14"/>
      <c r="AC18" s="14"/>
      <c r="AD18" s="14"/>
      <c r="AE18" s="14"/>
    </row>
    <row r="19" spans="1:31" x14ac:dyDescent="0.2">
      <c r="A19">
        <v>12</v>
      </c>
      <c r="B19" s="28">
        <f ca="1">'Simulace pohybu portfolia'!E13</f>
        <v>7.5774046879320253E-2</v>
      </c>
      <c r="C19" s="14">
        <f ca="1">IF(COUNT(OFFSET($B19:$B$37,0,0,C$7,1))&lt;C$7,"",FVSCHEDULE(1,OFFSET($B19:$B$37,0,0,C$7,1)))^(1/COUNT(OFFSET($B19:$B$37,0,0,C$7,1)))-1</f>
        <v>7.5774046879320212E-2</v>
      </c>
      <c r="D19" s="14">
        <f ca="1">IF(COUNT(OFFSET($B19:$B$37,0,0,D$7,1))&lt;D$7,"",FVSCHEDULE(1,OFFSET($B19:$B$37,0,0,D$7,1)))^(1/COUNT(OFFSET($B19:$B$37,0,0,D$7,1)))-1</f>
        <v>5.3732335112642193E-2</v>
      </c>
      <c r="E19" s="14">
        <f ca="1">IF(COUNT(OFFSET($B19:$B$37,0,0,E$7,1))&lt;E$7,"",FVSCHEDULE(1,OFFSET($B19:$B$37,0,0,E$7,1)))^(1/COUNT(OFFSET($B19:$B$37,0,0,E$7,1)))-1</f>
        <v>4.4048128000137243E-2</v>
      </c>
      <c r="F19" s="14">
        <f ca="1">IF(COUNT(OFFSET($B19:$B$37,0,0,F$7,1))&lt;F$7,"",FVSCHEDULE(1,OFFSET($B19:$B$37,0,0,F$7,1)))^(1/COUNT(OFFSET($B19:$B$37,0,0,F$7,1)))-1</f>
        <v>5.0773231720121492E-2</v>
      </c>
      <c r="G19" s="14">
        <f ca="1">IF(COUNT(OFFSET($B19:$B$37,0,0,G$7,1))&lt;G$7,"",FVSCHEDULE(1,OFFSET($B19:$B$37,0,0,G$7,1)))^(1/COUNT(OFFSET($B19:$B$37,0,0,G$7,1)))-1</f>
        <v>5.1385051614836641E-2</v>
      </c>
      <c r="H19" s="14">
        <f ca="1">IF(COUNT(OFFSET($B19:$B$37,0,0,H$7,1))&lt;H$7,"",FVSCHEDULE(1,OFFSET($B19:$B$37,0,0,H$7,1)))^(1/COUNT(OFFSET($B19:$B$37,0,0,H$7,1)))-1</f>
        <v>4.8587674348498533E-2</v>
      </c>
      <c r="I19" s="14">
        <f ca="1">IF(COUNT(OFFSET($B19:$B$37,0,0,I$7,1))&lt;I$7,"",FVSCHEDULE(1,OFFSET($B19:$B$37,0,0,I$7,1)))^(1/COUNT(OFFSET($B19:$B$37,0,0,I$7,1)))-1</f>
        <v>5.0770786232603227E-2</v>
      </c>
      <c r="J19" s="14">
        <f ca="1">IF(COUNT(OFFSET($B19:$B$37,0,0,J$7,1))&lt;J$7,"",FVSCHEDULE(1,OFFSET($B19:$B$37,0,0,J$7,1)))^(1/COUNT(OFFSET($B19:$B$37,0,0,J$7,1)))-1</f>
        <v>4.8115121140491102E-2</v>
      </c>
      <c r="K19" s="14">
        <f ca="1">IF(COUNT(OFFSET($B19:$B$37,0,0,K$7,1))&lt;K$7,"",FVSCHEDULE(1,OFFSET($B19:$B$37,0,0,K$7,1)))^(1/COUNT(OFFSET($B19:$B$37,0,0,K$7,1)))-1</f>
        <v>4.4734442757724979E-2</v>
      </c>
      <c r="L19" s="14">
        <f ca="1">IF(COUNT(OFFSET($B19:$B$37,0,0,L$7,1))&lt;L$7,"",FVSCHEDULE(1,OFFSET($B19:$B$37,0,0,L$7,1)))^(1/COUNT(OFFSET($B19:$B$37,0,0,L$7,1)))-1</f>
        <v>4.3229781902838882E-2</v>
      </c>
      <c r="M19" s="14">
        <f ca="1">IF(COUNT(OFFSET($B19:$B$37,0,0,M$7,1))&lt;M$7,"",FVSCHEDULE(1,OFFSET($B19:$B$37,0,0,M$7,1)))^(1/COUNT(OFFSET($B19:$B$37,0,0,M$7,1)))-1</f>
        <v>4.4295212067975598E-2</v>
      </c>
      <c r="N19" s="14">
        <f ca="1">IF(COUNT(OFFSET($B19:$B$37,0,0,N$7,1))&lt;N$7,"",FVSCHEDULE(1,OFFSET($B19:$B$37,0,0,N$7,1)))^(1/COUNT(OFFSET($B19:$B$37,0,0,N$7,1)))-1</f>
        <v>4.811492640157744E-2</v>
      </c>
      <c r="O19" s="14">
        <f ca="1">IF(COUNT(OFFSET($B19:$B$37,0,0,O$7,1))&lt;O$7,"",FVSCHEDULE(1,OFFSET($B19:$B$37,0,0,O$7,1)))^(1/COUNT(OFFSET($B19:$B$37,0,0,O$7,1)))-1</f>
        <v>4.7188495791935736E-2</v>
      </c>
      <c r="P19" s="14">
        <f ca="1">IF(COUNT(OFFSET($B19:$B$37,0,0,P$7,1))&lt;P$7,"",FVSCHEDULE(1,OFFSET($B19:$B$37,0,0,P$7,1)))^(1/COUNT(OFFSET($B19:$B$37,0,0,P$7,1)))-1</f>
        <v>4.8896137885408475E-2</v>
      </c>
      <c r="Q19" s="14">
        <f ca="1">IF(COUNT(OFFSET($B19:$B$37,0,0,Q$7,1))&lt;Q$7,"",FVSCHEDULE(1,OFFSET($B19:$B$37,0,0,Q$7,1)))^(1/COUNT(OFFSET($B19:$B$37,0,0,Q$7,1)))-1</f>
        <v>4.5702291681358087E-2</v>
      </c>
      <c r="R19" s="14">
        <f ca="1">IF(COUNT(OFFSET($B19:$B$37,0,0,R$7,1))&lt;R$7,"",FVSCHEDULE(1,OFFSET($B19:$B$37,0,0,R$7,1)))^(1/COUNT(OFFSET($B19:$B$37,0,0,R$7,1)))-1</f>
        <v>4.6284241335558196E-2</v>
      </c>
      <c r="S19" s="14">
        <f ca="1">IF(COUNT(OFFSET($B19:$B$37,0,0,S$7,1))&lt;S$7,"",FVSCHEDULE(1,OFFSET($B19:$B$37,0,0,S$7,1)))^(1/COUNT(OFFSET($B19:$B$37,0,0,S$7,1)))-1</f>
        <v>4.9683375218202208E-2</v>
      </c>
      <c r="T19" s="14">
        <f ca="1">IF(COUNT(OFFSET($B19:$B$37,0,0,T$7,1))&lt;T$7,"",FVSCHEDULE(1,OFFSET($B19:$B$37,0,0,T$7,1)))^(1/COUNT(OFFSET($B19:$B$37,0,0,T$7,1)))-1</f>
        <v>4.9761422955118872E-2</v>
      </c>
      <c r="U19" s="14">
        <f ca="1">IF(COUNT(OFFSET($B19:$B$37,0,0,U$7,1))&lt;U$7,"",FVSCHEDULE(1,OFFSET($B19:$B$37,0,0,U$7,1)))^(1/COUNT(OFFSET($B19:$B$37,0,0,U$7,1)))-1</f>
        <v>5.1351333797186038E-2</v>
      </c>
      <c r="V19" s="14"/>
      <c r="W19" s="14"/>
      <c r="X19" s="14"/>
      <c r="Y19" s="14"/>
      <c r="Z19" s="14"/>
      <c r="AA19" s="14"/>
      <c r="AB19" s="14"/>
      <c r="AC19" s="14"/>
      <c r="AD19" s="14"/>
      <c r="AE19" s="14"/>
    </row>
    <row r="20" spans="1:31" x14ac:dyDescent="0.2">
      <c r="A20">
        <v>13</v>
      </c>
      <c r="B20" s="28">
        <f ca="1">'Simulace pohybu portfolia'!E14</f>
        <v>3.2142239611493789E-2</v>
      </c>
      <c r="C20" s="14">
        <f ca="1">IF(COUNT(OFFSET($B20:$B$37,0,0,C$7,1))&lt;C$7,"",FVSCHEDULE(1,OFFSET($B20:$B$37,0,0,C$7,1)))^(1/COUNT(OFFSET($B20:$B$37,0,0,C$7,1)))-1</f>
        <v>3.2142239611493872E-2</v>
      </c>
      <c r="D20" s="14">
        <f ca="1">IF(COUNT(OFFSET($B20:$B$37,0,0,D$7,1))&lt;D$7,"",FVSCHEDULE(1,OFFSET($B20:$B$37,0,0,D$7,1)))^(1/COUNT(OFFSET($B20:$B$37,0,0,D$7,1)))-1</f>
        <v>2.8537776337369092E-2</v>
      </c>
      <c r="E20" s="14">
        <f ca="1">IF(COUNT(OFFSET($B20:$B$37,0,0,E$7,1))&lt;E$7,"",FVSCHEDULE(1,OFFSET($B20:$B$37,0,0,E$7,1)))^(1/COUNT(OFFSET($B20:$B$37,0,0,E$7,1)))-1</f>
        <v>4.2569414428622387E-2</v>
      </c>
      <c r="F20" s="14">
        <f ca="1">IF(COUNT(OFFSET($B20:$B$37,0,0,F$7,1))&lt;F$7,"",FVSCHEDULE(1,OFFSET($B20:$B$37,0,0,F$7,1)))^(1/COUNT(OFFSET($B20:$B$37,0,0,F$7,1)))-1</f>
        <v>4.5374692019171325E-2</v>
      </c>
      <c r="G20" s="14">
        <f ca="1">IF(COUNT(OFFSET($B20:$B$37,0,0,G$7,1))&lt;G$7,"",FVSCHEDULE(1,OFFSET($B20:$B$37,0,0,G$7,1)))^(1/COUNT(OFFSET($B20:$B$37,0,0,G$7,1)))-1</f>
        <v>4.3233406544863184E-2</v>
      </c>
      <c r="H20" s="14">
        <f ca="1">IF(COUNT(OFFSET($B20:$B$37,0,0,H$7,1))&lt;H$7,"",FVSCHEDULE(1,OFFSET($B20:$B$37,0,0,H$7,1)))^(1/COUNT(OFFSET($B20:$B$37,0,0,H$7,1)))-1</f>
        <v>4.6660443437350763E-2</v>
      </c>
      <c r="I20" s="14">
        <f ca="1">IF(COUNT(OFFSET($B20:$B$37,0,0,I$7,1))&lt;I$7,"",FVSCHEDULE(1,OFFSET($B20:$B$37,0,0,I$7,1)))^(1/COUNT(OFFSET($B20:$B$37,0,0,I$7,1)))-1</f>
        <v>4.422232914573998E-2</v>
      </c>
      <c r="J20" s="14">
        <f ca="1">IF(COUNT(OFFSET($B20:$B$37,0,0,J$7,1))&lt;J$7,"",FVSCHEDULE(1,OFFSET($B20:$B$37,0,0,J$7,1)))^(1/COUNT(OFFSET($B20:$B$37,0,0,J$7,1)))-1</f>
        <v>4.0918000938886534E-2</v>
      </c>
      <c r="K20" s="14">
        <f ca="1">IF(COUNT(OFFSET($B20:$B$37,0,0,K$7,1))&lt;K$7,"",FVSCHEDULE(1,OFFSET($B20:$B$37,0,0,K$7,1)))^(1/COUNT(OFFSET($B20:$B$37,0,0,K$7,1)))-1</f>
        <v>3.9675078431143262E-2</v>
      </c>
      <c r="L20" s="14">
        <f ca="1">IF(COUNT(OFFSET($B20:$B$37,0,0,L$7,1))&lt;L$7,"",FVSCHEDULE(1,OFFSET($B20:$B$37,0,0,L$7,1)))^(1/COUNT(OFFSET($B20:$B$37,0,0,L$7,1)))-1</f>
        <v>4.1198441209196579E-2</v>
      </c>
      <c r="M20" s="14">
        <f ca="1">IF(COUNT(OFFSET($B20:$B$37,0,0,M$7,1))&lt;M$7,"",FVSCHEDULE(1,OFFSET($B20:$B$37,0,0,M$7,1)))^(1/COUNT(OFFSET($B20:$B$37,0,0,M$7,1)))-1</f>
        <v>4.5636002254317409E-2</v>
      </c>
      <c r="N20" s="14">
        <f ca="1">IF(COUNT(OFFSET($B20:$B$37,0,0,N$7,1))&lt;N$7,"",FVSCHEDULE(1,OFFSET($B20:$B$37,0,0,N$7,1)))^(1/COUNT(OFFSET($B20:$B$37,0,0,N$7,1)))-1</f>
        <v>4.4840934998526594E-2</v>
      </c>
      <c r="O20" s="14">
        <f ca="1">IF(COUNT(OFFSET($B20:$B$37,0,0,O$7,1))&lt;O$7,"",FVSCHEDULE(1,OFFSET($B20:$B$37,0,0,O$7,1)))^(1/COUNT(OFFSET($B20:$B$37,0,0,O$7,1)))-1</f>
        <v>4.6856638001567585E-2</v>
      </c>
      <c r="P20" s="14">
        <f ca="1">IF(COUNT(OFFSET($B20:$B$37,0,0,P$7,1))&lt;P$7,"",FVSCHEDULE(1,OFFSET($B20:$B$37,0,0,P$7,1)))^(1/COUNT(OFFSET($B20:$B$37,0,0,P$7,1)))-1</f>
        <v>4.3586757636408846E-2</v>
      </c>
      <c r="Q20" s="14">
        <f ca="1">IF(COUNT(OFFSET($B20:$B$37,0,0,Q$7,1))&lt;Q$7,"",FVSCHEDULE(1,OFFSET($B20:$B$37,0,0,Q$7,1)))^(1/COUNT(OFFSET($B20:$B$37,0,0,Q$7,1)))-1</f>
        <v>4.4347245606572105E-2</v>
      </c>
      <c r="R20" s="14">
        <f ca="1">IF(COUNT(OFFSET($B20:$B$37,0,0,R$7,1))&lt;R$7,"",FVSCHEDULE(1,OFFSET($B20:$B$37,0,0,R$7,1)))^(1/COUNT(OFFSET($B20:$B$37,0,0,R$7,1)))-1</f>
        <v>4.8073879487977811E-2</v>
      </c>
      <c r="S20" s="14">
        <f ca="1">IF(COUNT(OFFSET($B20:$B$37,0,0,S$7,1))&lt;S$7,"",FVSCHEDULE(1,OFFSET($B20:$B$37,0,0,S$7,1)))^(1/COUNT(OFFSET($B20:$B$37,0,0,S$7,1)))-1</f>
        <v>4.8251007053438988E-2</v>
      </c>
      <c r="T20" s="14">
        <f ca="1">IF(COUNT(OFFSET($B20:$B$37,0,0,T$7,1))&lt;T$7,"",FVSCHEDULE(1,OFFSET($B20:$B$37,0,0,T$7,1)))^(1/COUNT(OFFSET($B20:$B$37,0,0,T$7,1)))-1</f>
        <v>5.0010891079620867E-2</v>
      </c>
      <c r="U20" s="14"/>
      <c r="V20" s="14"/>
      <c r="W20" s="14"/>
      <c r="X20" s="14"/>
      <c r="Y20" s="14"/>
      <c r="Z20" s="14"/>
      <c r="AA20" s="14"/>
      <c r="AB20" s="14"/>
      <c r="AC20" s="14"/>
      <c r="AD20" s="14"/>
      <c r="AE20" s="14"/>
    </row>
    <row r="21" spans="1:31" x14ac:dyDescent="0.2">
      <c r="A21">
        <v>14</v>
      </c>
      <c r="B21" s="28">
        <f ca="1">'Simulace pohybu portfolia'!E15</f>
        <v>2.4945900626271798E-2</v>
      </c>
      <c r="C21" s="14">
        <f ca="1">IF(COUNT(OFFSET($B21:$B$37,0,0,C$7,1))&lt;C$7,"",FVSCHEDULE(1,OFFSET($B21:$B$37,0,0,C$7,1)))^(1/COUNT(OFFSET($B21:$B$37,0,0,C$7,1)))-1</f>
        <v>2.4945900626271778E-2</v>
      </c>
      <c r="D21" s="14">
        <f ca="1">IF(COUNT(OFFSET($B21:$B$37,0,0,D$7,1))&lt;D$7,"",FVSCHEDULE(1,OFFSET($B21:$B$37,0,0,D$7,1)))^(1/COUNT(OFFSET($B21:$B$37,0,0,D$7,1)))-1</f>
        <v>4.7822438116145616E-2</v>
      </c>
      <c r="E21" s="14">
        <f ca="1">IF(COUNT(OFFSET($B21:$B$37,0,0,E$7,1))&lt;E$7,"",FVSCHEDULE(1,OFFSET($B21:$B$37,0,0,E$7,1)))^(1/COUNT(OFFSET($B21:$B$37,0,0,E$7,1)))-1</f>
        <v>4.9823101549705262E-2</v>
      </c>
      <c r="F21" s="14">
        <f ca="1">IF(COUNT(OFFSET($B21:$B$37,0,0,F$7,1))&lt;F$7,"",FVSCHEDULE(1,OFFSET($B21:$B$37,0,0,F$7,1)))^(1/COUNT(OFFSET($B21:$B$37,0,0,F$7,1)))-1</f>
        <v>4.6024770854378394E-2</v>
      </c>
      <c r="G21" s="14">
        <f ca="1">IF(COUNT(OFFSET($B21:$B$37,0,0,G$7,1))&lt;G$7,"",FVSCHEDULE(1,OFFSET($B21:$B$37,0,0,G$7,1)))^(1/COUNT(OFFSET($B21:$B$37,0,0,G$7,1)))-1</f>
        <v>4.9588498580253049E-2</v>
      </c>
      <c r="H21" s="14">
        <f ca="1">IF(COUNT(OFFSET($B21:$B$37,0,0,H$7,1))&lt;H$7,"",FVSCHEDULE(1,OFFSET($B21:$B$37,0,0,H$7,1)))^(1/COUNT(OFFSET($B21:$B$37,0,0,H$7,1)))-1</f>
        <v>4.6249378633417715E-2</v>
      </c>
      <c r="I21" s="14">
        <f ca="1">IF(COUNT(OFFSET($B21:$B$37,0,0,I$7,1))&lt;I$7,"",FVSCHEDULE(1,OFFSET($B21:$B$37,0,0,I$7,1)))^(1/COUNT(OFFSET($B21:$B$37,0,0,I$7,1)))-1</f>
        <v>4.2177757464999521E-2</v>
      </c>
      <c r="J21" s="14">
        <f ca="1">IF(COUNT(OFFSET($B21:$B$37,0,0,J$7,1))&lt;J$7,"",FVSCHEDULE(1,OFFSET($B21:$B$37,0,0,J$7,1)))^(1/COUNT(OFFSET($B21:$B$37,0,0,J$7,1)))-1</f>
        <v>4.0620540624696666E-2</v>
      </c>
      <c r="K21" s="14">
        <f ca="1">IF(COUNT(OFFSET($B21:$B$37,0,0,K$7,1))&lt;K$7,"",FVSCHEDULE(1,OFFSET($B21:$B$37,0,0,K$7,1)))^(1/COUNT(OFFSET($B21:$B$37,0,0,K$7,1)))-1</f>
        <v>4.2209578115990132E-2</v>
      </c>
      <c r="L21" s="14">
        <f ca="1">IF(COUNT(OFFSET($B21:$B$37,0,0,L$7,1))&lt;L$7,"",FVSCHEDULE(1,OFFSET($B21:$B$37,0,0,L$7,1)))^(1/COUNT(OFFSET($B21:$B$37,0,0,L$7,1)))-1</f>
        <v>4.6995043324360219E-2</v>
      </c>
      <c r="M21" s="14">
        <f ca="1">IF(COUNT(OFFSET($B21:$B$37,0,0,M$7,1))&lt;M$7,"",FVSCHEDULE(1,OFFSET($B21:$B$37,0,0,M$7,1)))^(1/COUNT(OFFSET($B21:$B$37,0,0,M$7,1)))-1</f>
        <v>4.6003080332701396E-2</v>
      </c>
      <c r="N21" s="14">
        <f ca="1">IF(COUNT(OFFSET($B21:$B$37,0,0,N$7,1))&lt;N$7,"",FVSCHEDULE(1,OFFSET($B21:$B$37,0,0,N$7,1)))^(1/COUNT(OFFSET($B21:$B$37,0,0,N$7,1)))-1</f>
        <v>4.8092265730428574E-2</v>
      </c>
      <c r="O21" s="14">
        <f ca="1">IF(COUNT(OFFSET($B21:$B$37,0,0,O$7,1))&lt;O$7,"",FVSCHEDULE(1,OFFSET($B21:$B$37,0,0,O$7,1)))^(1/COUNT(OFFSET($B21:$B$37,0,0,O$7,1)))-1</f>
        <v>4.4472343477724552E-2</v>
      </c>
      <c r="P21" s="14">
        <f ca="1">IF(COUNT(OFFSET($B21:$B$37,0,0,P$7,1))&lt;P$7,"",FVSCHEDULE(1,OFFSET($B21:$B$37,0,0,P$7,1)))^(1/COUNT(OFFSET($B21:$B$37,0,0,P$7,1)))-1</f>
        <v>4.5224534225523527E-2</v>
      </c>
      <c r="Q21" s="14">
        <f ca="1">IF(COUNT(OFFSET($B21:$B$37,0,0,Q$7,1))&lt;Q$7,"",FVSCHEDULE(1,OFFSET($B21:$B$37,0,0,Q$7,1)))^(1/COUNT(OFFSET($B21:$B$37,0,0,Q$7,1)))-1</f>
        <v>4.9144690707275007E-2</v>
      </c>
      <c r="R21" s="14">
        <f ca="1">IF(COUNT(OFFSET($B21:$B$37,0,0,R$7,1))&lt;R$7,"",FVSCHEDULE(1,OFFSET($B21:$B$37,0,0,R$7,1)))^(1/COUNT(OFFSET($B21:$B$37,0,0,R$7,1)))-1</f>
        <v>4.9266112256368455E-2</v>
      </c>
      <c r="S21" s="14">
        <f ca="1">IF(COUNT(OFFSET($B21:$B$37,0,0,S$7,1))&lt;S$7,"",FVSCHEDULE(1,OFFSET($B21:$B$37,0,0,S$7,1)))^(1/COUNT(OFFSET($B21:$B$37,0,0,S$7,1)))-1</f>
        <v>5.1071569938555994E-2</v>
      </c>
      <c r="T21" s="14"/>
      <c r="U21" s="14"/>
      <c r="V21" s="14"/>
      <c r="W21" s="14"/>
      <c r="X21" s="14"/>
      <c r="Y21" s="14"/>
      <c r="Z21" s="14"/>
      <c r="AA21" s="14"/>
      <c r="AB21" s="14"/>
      <c r="AC21" s="14"/>
      <c r="AD21" s="14"/>
      <c r="AE21" s="14"/>
    </row>
    <row r="22" spans="1:31" x14ac:dyDescent="0.2">
      <c r="A22">
        <v>15</v>
      </c>
      <c r="B22" s="28">
        <f ca="1">'Simulace pohybu portfolia'!E16</f>
        <v>7.1209574230986922E-2</v>
      </c>
      <c r="C22" s="14">
        <f ca="1">IF(COUNT(OFFSET($B22:$B$37,0,0,C$7,1))&lt;C$7,"",FVSCHEDULE(1,OFFSET($B22:$B$37,0,0,C$7,1)))^(1/COUNT(OFFSET($B22:$B$37,0,0,C$7,1)))-1</f>
        <v>7.1209574230986838E-2</v>
      </c>
      <c r="D22" s="14">
        <f ca="1">IF(COUNT(OFFSET($B22:$B$37,0,0,D$7,1))&lt;D$7,"",FVSCHEDULE(1,OFFSET($B22:$B$37,0,0,D$7,1)))^(1/COUNT(OFFSET($B22:$B$37,0,0,D$7,1)))-1</f>
        <v>6.2487223955619564E-2</v>
      </c>
      <c r="E22" s="14">
        <f ca="1">IF(COUNT(OFFSET($B22:$B$37,0,0,E$7,1))&lt;E$7,"",FVSCHEDULE(1,OFFSET($B22:$B$37,0,0,E$7,1)))^(1/COUNT(OFFSET($B22:$B$37,0,0,E$7,1)))-1</f>
        <v>5.3146958753464979E-2</v>
      </c>
      <c r="F22" s="14">
        <f ca="1">IF(COUNT(OFFSET($B22:$B$37,0,0,F$7,1))&lt;F$7,"",FVSCHEDULE(1,OFFSET($B22:$B$37,0,0,F$7,1)))^(1/COUNT(OFFSET($B22:$B$37,0,0,F$7,1)))-1</f>
        <v>5.5841172053798349E-2</v>
      </c>
      <c r="G22" s="14">
        <f ca="1">IF(COUNT(OFFSET($B22:$B$37,0,0,G$7,1))&lt;G$7,"",FVSCHEDULE(1,OFFSET($B22:$B$37,0,0,G$7,1)))^(1/COUNT(OFFSET($B22:$B$37,0,0,G$7,1)))-1</f>
        <v>5.0562917526735696E-2</v>
      </c>
      <c r="H22" s="14">
        <f ca="1">IF(COUNT(OFFSET($B22:$B$37,0,0,H$7,1))&lt;H$7,"",FVSCHEDULE(1,OFFSET($B22:$B$37,0,0,H$7,1)))^(1/COUNT(OFFSET($B22:$B$37,0,0,H$7,1)))-1</f>
        <v>4.507776930126095E-2</v>
      </c>
      <c r="I22" s="14">
        <f ca="1">IF(COUNT(OFFSET($B22:$B$37,0,0,I$7,1))&lt;I$7,"",FVSCHEDULE(1,OFFSET($B22:$B$37,0,0,I$7,1)))^(1/COUNT(OFFSET($B22:$B$37,0,0,I$7,1)))-1</f>
        <v>4.2879258534220144E-2</v>
      </c>
      <c r="J22" s="14">
        <f ca="1">IF(COUNT(OFFSET($B22:$B$37,0,0,J$7,1))&lt;J$7,"",FVSCHEDULE(1,OFFSET($B22:$B$37,0,0,J$7,1)))^(1/COUNT(OFFSET($B22:$B$37,0,0,J$7,1)))-1</f>
        <v>4.438788366821389E-2</v>
      </c>
      <c r="K22" s="14">
        <f ca="1">IF(COUNT(OFFSET($B22:$B$37,0,0,K$7,1))&lt;K$7,"",FVSCHEDULE(1,OFFSET($B22:$B$37,0,0,K$7,1)))^(1/COUNT(OFFSET($B22:$B$37,0,0,K$7,1)))-1</f>
        <v>4.9474043066378259E-2</v>
      </c>
      <c r="L22" s="14">
        <f ca="1">IF(COUNT(OFFSET($B22:$B$37,0,0,L$7,1))&lt;L$7,"",FVSCHEDULE(1,OFFSET($B22:$B$37,0,0,L$7,1)))^(1/COUNT(OFFSET($B22:$B$37,0,0,L$7,1)))-1</f>
        <v>4.8132446776865123E-2</v>
      </c>
      <c r="M22" s="14">
        <f ca="1">IF(COUNT(OFFSET($B22:$B$37,0,0,M$7,1))&lt;M$7,"",FVSCHEDULE(1,OFFSET($B22:$B$37,0,0,M$7,1)))^(1/COUNT(OFFSET($B22:$B$37,0,0,M$7,1)))-1</f>
        <v>5.0222224983227148E-2</v>
      </c>
      <c r="N22" s="14">
        <f ca="1">IF(COUNT(OFFSET($B22:$B$37,0,0,N$7,1))&lt;N$7,"",FVSCHEDULE(1,OFFSET($B22:$B$37,0,0,N$7,1)))^(1/COUNT(OFFSET($B22:$B$37,0,0,N$7,1)))-1</f>
        <v>4.6116241941991154E-2</v>
      </c>
      <c r="O22" s="14">
        <f ca="1">IF(COUNT(OFFSET($B22:$B$37,0,0,O$7,1))&lt;O$7,"",FVSCHEDULE(1,OFFSET($B22:$B$37,0,0,O$7,1)))^(1/COUNT(OFFSET($B22:$B$37,0,0,O$7,1)))-1</f>
        <v>4.6800947246276259E-2</v>
      </c>
      <c r="P22" s="14">
        <f ca="1">IF(COUNT(OFFSET($B22:$B$37,0,0,P$7,1))&lt;P$7,"",FVSCHEDULE(1,OFFSET($B22:$B$37,0,0,P$7,1)))^(1/COUNT(OFFSET($B22:$B$37,0,0,P$7,1)))-1</f>
        <v>5.0894879826900885E-2</v>
      </c>
      <c r="Q22" s="14">
        <f ca="1">IF(COUNT(OFFSET($B22:$B$37,0,0,Q$7,1))&lt;Q$7,"",FVSCHEDULE(1,OFFSET($B22:$B$37,0,0,Q$7,1)))^(1/COUNT(OFFSET($B22:$B$37,0,0,Q$7,1)))-1</f>
        <v>5.090782823584461E-2</v>
      </c>
      <c r="R22" s="14">
        <f ca="1">IF(COUNT(OFFSET($B22:$B$37,0,0,R$7,1))&lt;R$7,"",FVSCHEDULE(1,OFFSET($B22:$B$37,0,0,R$7,1)))^(1/COUNT(OFFSET($B22:$B$37,0,0,R$7,1)))-1</f>
        <v>5.2726361513029563E-2</v>
      </c>
      <c r="S22" s="14"/>
      <c r="T22" s="14"/>
      <c r="U22" s="14"/>
      <c r="V22" s="14"/>
      <c r="W22" s="14"/>
      <c r="X22" s="14"/>
      <c r="Y22" s="14"/>
      <c r="Z22" s="14"/>
      <c r="AA22" s="14"/>
      <c r="AB22" s="14"/>
      <c r="AC22" s="14"/>
      <c r="AD22" s="14"/>
      <c r="AE22" s="14"/>
    </row>
    <row r="23" spans="1:31" x14ac:dyDescent="0.2">
      <c r="A23">
        <v>16</v>
      </c>
      <c r="B23" s="28">
        <f ca="1">'Simulace pohybu portfolia'!E17</f>
        <v>5.3835895631658109E-2</v>
      </c>
      <c r="C23" s="14">
        <f ca="1">IF(COUNT(OFFSET($B23:$B$37,0,0,C$7,1))&lt;C$7,"",FVSCHEDULE(1,OFFSET($B23:$B$37,0,0,C$7,1)))^(1/COUNT(OFFSET($B23:$B$37,0,0,C$7,1)))-1</f>
        <v>5.3835895631658026E-2</v>
      </c>
      <c r="D23" s="14">
        <f ca="1">IF(COUNT(OFFSET($B23:$B$37,0,0,D$7,1))&lt;D$7,"",FVSCHEDULE(1,OFFSET($B23:$B$37,0,0,D$7,1)))^(1/COUNT(OFFSET($B23:$B$37,0,0,D$7,1)))-1</f>
        <v>4.4230187710174063E-2</v>
      </c>
      <c r="E23" s="14">
        <f ca="1">IF(COUNT(OFFSET($B23:$B$37,0,0,E$7,1))&lt;E$7,"",FVSCHEDULE(1,OFFSET($B23:$B$37,0,0,E$7,1)))^(1/COUNT(OFFSET($B23:$B$37,0,0,E$7,1)))-1</f>
        <v>5.0767525591432161E-2</v>
      </c>
      <c r="F23" s="14">
        <f ca="1">IF(COUNT(OFFSET($B23:$B$37,0,0,F$7,1))&lt;F$7,"",FVSCHEDULE(1,OFFSET($B23:$B$37,0,0,F$7,1)))^(1/COUNT(OFFSET($B23:$B$37,0,0,F$7,1)))-1</f>
        <v>4.5463734706128633E-2</v>
      </c>
      <c r="G23" s="14">
        <f ca="1">IF(COUNT(OFFSET($B23:$B$37,0,0,G$7,1))&lt;G$7,"",FVSCHEDULE(1,OFFSET($B23:$B$37,0,0,G$7,1)))^(1/COUNT(OFFSET($B23:$B$37,0,0,G$7,1)))-1</f>
        <v>3.9928408700557805E-2</v>
      </c>
      <c r="H23" s="14">
        <f ca="1">IF(COUNT(OFFSET($B23:$B$37,0,0,H$7,1))&lt;H$7,"",FVSCHEDULE(1,OFFSET($B23:$B$37,0,0,H$7,1)))^(1/COUNT(OFFSET($B23:$B$37,0,0,H$7,1)))-1</f>
        <v>3.8230925001812466E-2</v>
      </c>
      <c r="I23" s="14">
        <f ca="1">IF(COUNT(OFFSET($B23:$B$37,0,0,I$7,1))&lt;I$7,"",FVSCHEDULE(1,OFFSET($B23:$B$37,0,0,I$7,1)))^(1/COUNT(OFFSET($B23:$B$37,0,0,I$7,1)))-1</f>
        <v>4.0611433280748788E-2</v>
      </c>
      <c r="J23" s="14">
        <f ca="1">IF(COUNT(OFFSET($B23:$B$37,0,0,J$7,1))&lt;J$7,"",FVSCHEDULE(1,OFFSET($B23:$B$37,0,0,J$7,1)))^(1/COUNT(OFFSET($B23:$B$37,0,0,J$7,1)))-1</f>
        <v>4.6788296730624568E-2</v>
      </c>
      <c r="K23" s="14">
        <f ca="1">IF(COUNT(OFFSET($B23:$B$37,0,0,K$7,1))&lt;K$7,"",FVSCHEDULE(1,OFFSET($B23:$B$37,0,0,K$7,1)))^(1/COUNT(OFFSET($B23:$B$37,0,0,K$7,1)))-1</f>
        <v>4.5599207795232743E-2</v>
      </c>
      <c r="L23" s="14">
        <f ca="1">IF(COUNT(OFFSET($B23:$B$37,0,0,L$7,1))&lt;L$7,"",FVSCHEDULE(1,OFFSET($B23:$B$37,0,0,L$7,1)))^(1/COUNT(OFFSET($B23:$B$37,0,0,L$7,1)))-1</f>
        <v>4.8146239590798112E-2</v>
      </c>
      <c r="M23" s="14">
        <f ca="1">IF(COUNT(OFFSET($B23:$B$37,0,0,M$7,1))&lt;M$7,"",FVSCHEDULE(1,OFFSET($B23:$B$37,0,0,M$7,1)))^(1/COUNT(OFFSET($B23:$B$37,0,0,M$7,1)))-1</f>
        <v>4.3864387125684745E-2</v>
      </c>
      <c r="N23" s="14">
        <f ca="1">IF(COUNT(OFFSET($B23:$B$37,0,0,N$7,1))&lt;N$7,"",FVSCHEDULE(1,OFFSET($B23:$B$37,0,0,N$7,1)))^(1/COUNT(OFFSET($B23:$B$37,0,0,N$7,1)))-1</f>
        <v>4.4792176891305546E-2</v>
      </c>
      <c r="O23" s="14">
        <f ca="1">IF(COUNT(OFFSET($B23:$B$37,0,0,O$7,1))&lt;O$7,"",FVSCHEDULE(1,OFFSET($B23:$B$37,0,0,O$7,1)))^(1/COUNT(OFFSET($B23:$B$37,0,0,O$7,1)))-1</f>
        <v>4.9348262226966533E-2</v>
      </c>
      <c r="P23" s="14">
        <f ca="1">IF(COUNT(OFFSET($B23:$B$37,0,0,P$7,1))&lt;P$7,"",FVSCHEDULE(1,OFFSET($B23:$B$37,0,0,P$7,1)))^(1/COUNT(OFFSET($B23:$B$37,0,0,P$7,1)))-1</f>
        <v>4.9472513728662681E-2</v>
      </c>
      <c r="Q23" s="14">
        <f ca="1">IF(COUNT(OFFSET($B23:$B$37,0,0,Q$7,1))&lt;Q$7,"",FVSCHEDULE(1,OFFSET($B23:$B$37,0,0,Q$7,1)))^(1/COUNT(OFFSET($B23:$B$37,0,0,Q$7,1)))-1</f>
        <v>5.1505548059535222E-2</v>
      </c>
      <c r="R23" s="14"/>
      <c r="S23" s="14"/>
      <c r="T23" s="14"/>
      <c r="U23" s="14"/>
      <c r="V23" s="14"/>
      <c r="W23" s="14"/>
      <c r="X23" s="14"/>
      <c r="Y23" s="14"/>
      <c r="Z23" s="14"/>
      <c r="AA23" s="14"/>
      <c r="AB23" s="14"/>
      <c r="AC23" s="14"/>
      <c r="AD23" s="14"/>
      <c r="AE23" s="14"/>
    </row>
    <row r="24" spans="1:31" x14ac:dyDescent="0.2">
      <c r="A24">
        <v>17</v>
      </c>
      <c r="B24" s="28">
        <f ca="1">'Simulace pohybu portfolia'!E18</f>
        <v>3.4712035759268893E-2</v>
      </c>
      <c r="C24" s="14">
        <f ca="1">IF(COUNT(OFFSET($B24:$B$37,0,0,C$7,1))&lt;C$7,"",FVSCHEDULE(1,OFFSET($B24:$B$37,0,0,C$7,1)))^(1/COUNT(OFFSET($B24:$B$37,0,0,C$7,1)))-1</f>
        <v>3.4712035759268955E-2</v>
      </c>
      <c r="D24" s="14">
        <f ca="1">IF(COUNT(OFFSET($B24:$B$37,0,0,D$7,1))&lt;D$7,"",FVSCHEDULE(1,OFFSET($B24:$B$37,0,0,D$7,1)))^(1/COUNT(OFFSET($B24:$B$37,0,0,D$7,1)))-1</f>
        <v>4.9236692422105044E-2</v>
      </c>
      <c r="E24" s="14">
        <f ca="1">IF(COUNT(OFFSET($B24:$B$37,0,0,E$7,1))&lt;E$7,"",FVSCHEDULE(1,OFFSET($B24:$B$37,0,0,E$7,1)))^(1/COUNT(OFFSET($B24:$B$37,0,0,E$7,1)))-1</f>
        <v>4.268782109571978E-2</v>
      </c>
      <c r="F24" s="14">
        <f ca="1">IF(COUNT(OFFSET($B24:$B$37,0,0,F$7,1))&lt;F$7,"",FVSCHEDULE(1,OFFSET($B24:$B$37,0,0,F$7,1)))^(1/COUNT(OFFSET($B24:$B$37,0,0,F$7,1)))-1</f>
        <v>3.6480309835869695E-2</v>
      </c>
      <c r="G24" s="14">
        <f ca="1">IF(COUNT(OFFSET($B24:$B$37,0,0,G$7,1))&lt;G$7,"",FVSCHEDULE(1,OFFSET($B24:$B$37,0,0,G$7,1)))^(1/COUNT(OFFSET($B24:$B$37,0,0,G$7,1)))-1</f>
        <v>3.5137770103794264E-2</v>
      </c>
      <c r="H24" s="14">
        <f ca="1">IF(COUNT(OFFSET($B24:$B$37,0,0,H$7,1))&lt;H$7,"",FVSCHEDULE(1,OFFSET($B24:$B$37,0,0,H$7,1)))^(1/COUNT(OFFSET($B24:$B$37,0,0,H$7,1)))-1</f>
        <v>3.8423547032244043E-2</v>
      </c>
      <c r="I24" s="14">
        <f ca="1">IF(COUNT(OFFSET($B24:$B$37,0,0,I$7,1))&lt;I$7,"",FVSCHEDULE(1,OFFSET($B24:$B$37,0,0,I$7,1)))^(1/COUNT(OFFSET($B24:$B$37,0,0,I$7,1)))-1</f>
        <v>4.5785351714627165E-2</v>
      </c>
      <c r="J24" s="14">
        <f ca="1">IF(COUNT(OFFSET($B24:$B$37,0,0,J$7,1))&lt;J$7,"",FVSCHEDULE(1,OFFSET($B24:$B$37,0,0,J$7,1)))^(1/COUNT(OFFSET($B24:$B$37,0,0,J$7,1)))-1</f>
        <v>4.4574158695865451E-2</v>
      </c>
      <c r="K24" s="14">
        <f ca="1">IF(COUNT(OFFSET($B24:$B$37,0,0,K$7,1))&lt;K$7,"",FVSCHEDULE(1,OFFSET($B24:$B$37,0,0,K$7,1)))^(1/COUNT(OFFSET($B24:$B$37,0,0,K$7,1)))-1</f>
        <v>4.7515954826851781E-2</v>
      </c>
      <c r="L24" s="14">
        <f ca="1">IF(COUNT(OFFSET($B24:$B$37,0,0,L$7,1))&lt;L$7,"",FVSCHEDULE(1,OFFSET($B24:$B$37,0,0,L$7,1)))^(1/COUNT(OFFSET($B24:$B$37,0,0,L$7,1)))-1</f>
        <v>4.2872440403948664E-2</v>
      </c>
      <c r="M24" s="14">
        <f ca="1">IF(COUNT(OFFSET($B24:$B$37,0,0,M$7,1))&lt;M$7,"",FVSCHEDULE(1,OFFSET($B24:$B$37,0,0,M$7,1)))^(1/COUNT(OFFSET($B24:$B$37,0,0,M$7,1)))-1</f>
        <v>4.3973879151466999E-2</v>
      </c>
      <c r="N24" s="14">
        <f ca="1">IF(COUNT(OFFSET($B24:$B$37,0,0,N$7,1))&lt;N$7,"",FVSCHEDULE(1,OFFSET($B24:$B$37,0,0,N$7,1)))^(1/COUNT(OFFSET($B24:$B$37,0,0,N$7,1)))-1</f>
        <v>4.897515650756179E-2</v>
      </c>
      <c r="O24" s="14">
        <f ca="1">IF(COUNT(OFFSET($B24:$B$37,0,0,O$7,1))&lt;O$7,"",FVSCHEDULE(1,OFFSET($B24:$B$37,0,0,O$7,1)))^(1/COUNT(OFFSET($B24:$B$37,0,0,O$7,1)))-1</f>
        <v>4.9137618237746761E-2</v>
      </c>
      <c r="P24" s="14">
        <f ca="1">IF(COUNT(OFFSET($B24:$B$37,0,0,P$7,1))&lt;P$7,"",FVSCHEDULE(1,OFFSET($B24:$B$37,0,0,P$7,1)))^(1/COUNT(OFFSET($B24:$B$37,0,0,P$7,1)))-1</f>
        <v>5.1339291981511881E-2</v>
      </c>
      <c r="Q24" s="14"/>
      <c r="R24" s="14"/>
      <c r="S24" s="14"/>
      <c r="T24" s="14"/>
      <c r="U24" s="14"/>
      <c r="V24" s="14"/>
      <c r="W24" s="14"/>
      <c r="X24" s="14"/>
      <c r="Y24" s="14"/>
      <c r="Z24" s="14"/>
      <c r="AA24" s="14"/>
      <c r="AB24" s="14"/>
      <c r="AC24" s="14"/>
      <c r="AD24" s="14"/>
      <c r="AE24" s="14"/>
    </row>
    <row r="25" spans="1:31" x14ac:dyDescent="0.2">
      <c r="A25">
        <v>18</v>
      </c>
      <c r="B25" s="28">
        <f ca="1">'Simulace pohybu portfolia'!E19</f>
        <v>6.3965237359052365E-2</v>
      </c>
      <c r="C25" s="14">
        <f ca="1">IF(COUNT(OFFSET($B25:$B$37,0,0,C$7,1))&lt;C$7,"",FVSCHEDULE(1,OFFSET($B25:$B$37,0,0,C$7,1)))^(1/COUNT(OFFSET($B25:$B$37,0,0,C$7,1)))-1</f>
        <v>6.3965237359052463E-2</v>
      </c>
      <c r="D25" s="14">
        <f ca="1">IF(COUNT(OFFSET($B25:$B$37,0,0,D$7,1))&lt;D$7,"",FVSCHEDULE(1,OFFSET($B25:$B$37,0,0,D$7,1)))^(1/COUNT(OFFSET($B25:$B$37,0,0,D$7,1)))-1</f>
        <v>4.6698738888639291E-2</v>
      </c>
      <c r="E25" s="14">
        <f ca="1">IF(COUNT(OFFSET($B25:$B$37,0,0,E$7,1))&lt;E$7,"",FVSCHEDULE(1,OFFSET($B25:$B$37,0,0,E$7,1)))^(1/COUNT(OFFSET($B25:$B$37,0,0,E$7,1)))-1</f>
        <v>3.7070405805894824E-2</v>
      </c>
      <c r="F25" s="14">
        <f ca="1">IF(COUNT(OFFSET($B25:$B$37,0,0,F$7,1))&lt;F$7,"",FVSCHEDULE(1,OFFSET($B25:$B$37,0,0,F$7,1)))^(1/COUNT(OFFSET($B25:$B$37,0,0,F$7,1)))-1</f>
        <v>3.524423105730623E-2</v>
      </c>
      <c r="G25" s="14">
        <f ca="1">IF(COUNT(OFFSET($B25:$B$37,0,0,G$7,1))&lt;G$7,"",FVSCHEDULE(1,OFFSET($B25:$B$37,0,0,G$7,1)))^(1/COUNT(OFFSET($B25:$B$37,0,0,G$7,1)))-1</f>
        <v>3.9167445343728291E-2</v>
      </c>
      <c r="H25" s="14">
        <f ca="1">IF(COUNT(OFFSET($B25:$B$37,0,0,H$7,1))&lt;H$7,"",FVSCHEDULE(1,OFFSET($B25:$B$37,0,0,H$7,1)))^(1/COUNT(OFFSET($B25:$B$37,0,0,H$7,1)))-1</f>
        <v>4.7642391589549193E-2</v>
      </c>
      <c r="I25" s="14">
        <f ca="1">IF(COUNT(OFFSET($B25:$B$37,0,0,I$7,1))&lt;I$7,"",FVSCHEDULE(1,OFFSET($B25:$B$37,0,0,I$7,1)))^(1/COUNT(OFFSET($B25:$B$37,0,0,I$7,1)))-1</f>
        <v>4.5990685950827448E-2</v>
      </c>
      <c r="J25" s="14">
        <f ca="1">IF(COUNT(OFFSET($B25:$B$37,0,0,J$7,1))&lt;J$7,"",FVSCHEDULE(1,OFFSET($B25:$B$37,0,0,J$7,1)))^(1/COUNT(OFFSET($B25:$B$37,0,0,J$7,1)))-1</f>
        <v>4.9127545085324575E-2</v>
      </c>
      <c r="K25" s="14">
        <f ca="1">IF(COUNT(OFFSET($B25:$B$37,0,0,K$7,1))&lt;K$7,"",FVSCHEDULE(1,OFFSET($B25:$B$37,0,0,K$7,1)))^(1/COUNT(OFFSET($B25:$B$37,0,0,K$7,1)))-1</f>
        <v>4.3783115510532156E-2</v>
      </c>
      <c r="L25" s="14">
        <f ca="1">IF(COUNT(OFFSET($B25:$B$37,0,0,L$7,1))&lt;L$7,"",FVSCHEDULE(1,OFFSET($B25:$B$37,0,0,L$7,1)))^(1/COUNT(OFFSET($B25:$B$37,0,0,L$7,1)))-1</f>
        <v>4.4904611016832074E-2</v>
      </c>
      <c r="M25" s="14">
        <f ca="1">IF(COUNT(OFFSET($B25:$B$37,0,0,M$7,1))&lt;M$7,"",FVSCHEDULE(1,OFFSET($B25:$B$37,0,0,M$7,1)))^(1/COUNT(OFFSET($B25:$B$37,0,0,M$7,1)))-1</f>
        <v>5.0281512735834477E-2</v>
      </c>
      <c r="N25" s="14">
        <f ca="1">IF(COUNT(OFFSET($B25:$B$37,0,0,N$7,1))&lt;N$7,"",FVSCHEDULE(1,OFFSET($B25:$B$37,0,0,N$7,1)))^(1/COUNT(OFFSET($B25:$B$37,0,0,N$7,1)))-1</f>
        <v>5.0348789859898435E-2</v>
      </c>
      <c r="O25" s="14">
        <f ca="1">IF(COUNT(OFFSET($B25:$B$37,0,0,O$7,1))&lt;O$7,"",FVSCHEDULE(1,OFFSET($B25:$B$37,0,0,O$7,1)))^(1/COUNT(OFFSET($B25:$B$37,0,0,O$7,1)))-1</f>
        <v>5.2629324468228322E-2</v>
      </c>
      <c r="P25" s="14"/>
      <c r="Q25" s="14"/>
      <c r="R25" s="14"/>
      <c r="S25" s="14"/>
      <c r="T25" s="14"/>
      <c r="U25" s="14"/>
      <c r="V25" s="14"/>
      <c r="W25" s="14"/>
      <c r="X25" s="14"/>
      <c r="Y25" s="14"/>
      <c r="Z25" s="14"/>
      <c r="AA25" s="14"/>
      <c r="AB25" s="14"/>
      <c r="AC25" s="14"/>
      <c r="AD25" s="14"/>
      <c r="AE25" s="14"/>
    </row>
    <row r="26" spans="1:31" x14ac:dyDescent="0.2">
      <c r="A26">
        <v>19</v>
      </c>
      <c r="B26" s="28">
        <f ca="1">'Simulace pohybu portfolia'!E20</f>
        <v>2.9712448792485417E-2</v>
      </c>
      <c r="C26" s="14">
        <f ca="1">IF(COUNT(OFFSET($B26:$B$37,0,0,C$7,1))&lt;C$7,"",FVSCHEDULE(1,OFFSET($B26:$B$37,0,0,C$7,1)))^(1/COUNT(OFFSET($B26:$B$37,0,0,C$7,1)))-1</f>
        <v>2.9712448792485358E-2</v>
      </c>
      <c r="D26" s="14">
        <f ca="1">IF(COUNT(OFFSET($B26:$B$37,0,0,D$7,1))&lt;D$7,"",FVSCHEDULE(1,OFFSET($B26:$B$37,0,0,D$7,1)))^(1/COUNT(OFFSET($B26:$B$37,0,0,D$7,1)))-1</f>
        <v>2.3879016466263892E-2</v>
      </c>
      <c r="E26" s="14">
        <f ca="1">IF(COUNT(OFFSET($B26:$B$37,0,0,E$7,1))&lt;E$7,"",FVSCHEDULE(1,OFFSET($B26:$B$37,0,0,E$7,1)))^(1/COUNT(OFFSET($B26:$B$37,0,0,E$7,1)))-1</f>
        <v>2.5843897320106057E-2</v>
      </c>
      <c r="F26" s="14">
        <f ca="1">IF(COUNT(OFFSET($B26:$B$37,0,0,F$7,1))&lt;F$7,"",FVSCHEDULE(1,OFFSET($B26:$B$37,0,0,F$7,1)))^(1/COUNT(OFFSET($B26:$B$37,0,0,F$7,1)))-1</f>
        <v>3.3058835384564667E-2</v>
      </c>
      <c r="G26" s="14">
        <f ca="1">IF(COUNT(OFFSET($B26:$B$37,0,0,G$7,1))&lt;G$7,"",FVSCHEDULE(1,OFFSET($B26:$B$37,0,0,G$7,1)))^(1/COUNT(OFFSET($B26:$B$37,0,0,G$7,1)))-1</f>
        <v>4.4407996303860164E-2</v>
      </c>
      <c r="H26" s="14">
        <f ca="1">IF(COUNT(OFFSET($B26:$B$37,0,0,H$7,1))&lt;H$7,"",FVSCHEDULE(1,OFFSET($B26:$B$37,0,0,H$7,1)))^(1/COUNT(OFFSET($B26:$B$37,0,0,H$7,1)))-1</f>
        <v>4.3024589582610018E-2</v>
      </c>
      <c r="I26" s="14">
        <f ca="1">IF(COUNT(OFFSET($B26:$B$37,0,0,I$7,1))&lt;I$7,"",FVSCHEDULE(1,OFFSET($B26:$B$37,0,0,I$7,1)))^(1/COUNT(OFFSET($B26:$B$37,0,0,I$7,1)))-1</f>
        <v>4.7024834041574204E-2</v>
      </c>
      <c r="J26" s="14">
        <f ca="1">IF(COUNT(OFFSET($B26:$B$37,0,0,J$7,1))&lt;J$7,"",FVSCHEDULE(1,OFFSET($B26:$B$37,0,0,J$7,1)))^(1/COUNT(OFFSET($B26:$B$37,0,0,J$7,1)))-1</f>
        <v>4.1287418291954259E-2</v>
      </c>
      <c r="K26" s="14">
        <f ca="1">IF(COUNT(OFFSET($B26:$B$37,0,0,K$7,1))&lt;K$7,"",FVSCHEDULE(1,OFFSET($B26:$B$37,0,0,K$7,1)))^(1/COUNT(OFFSET($B26:$B$37,0,0,K$7,1)))-1</f>
        <v>4.2807954606318477E-2</v>
      </c>
      <c r="L26" s="14">
        <f ca="1">IF(COUNT(OFFSET($B26:$B$37,0,0,L$7,1))&lt;L$7,"",FVSCHEDULE(1,OFFSET($B26:$B$37,0,0,L$7,1)))^(1/COUNT(OFFSET($B26:$B$37,0,0,L$7,1)))-1</f>
        <v>4.8922857148121501E-2</v>
      </c>
      <c r="M26" s="14">
        <f ca="1">IF(COUNT(OFFSET($B26:$B$37,0,0,M$7,1))&lt;M$7,"",FVSCHEDULE(1,OFFSET($B26:$B$37,0,0,M$7,1)))^(1/COUNT(OFFSET($B26:$B$37,0,0,M$7,1)))-1</f>
        <v>4.9119605754798679E-2</v>
      </c>
      <c r="N26" s="14">
        <f ca="1">IF(COUNT(OFFSET($B26:$B$37,0,0,N$7,1))&lt;N$7,"",FVSCHEDULE(1,OFFSET($B26:$B$37,0,0,N$7,1)))^(1/COUNT(OFFSET($B26:$B$37,0,0,N$7,1)))-1</f>
        <v>5.1690134656288134E-2</v>
      </c>
      <c r="O26" s="14"/>
      <c r="P26" s="14"/>
      <c r="Q26" s="14"/>
      <c r="R26" s="14"/>
      <c r="S26" s="14"/>
      <c r="T26" s="14"/>
      <c r="U26" s="14"/>
      <c r="V26" s="14"/>
      <c r="W26" s="14"/>
      <c r="X26" s="14"/>
      <c r="Y26" s="14"/>
      <c r="Z26" s="14"/>
      <c r="AA26" s="14"/>
      <c r="AB26" s="14"/>
      <c r="AC26" s="14"/>
      <c r="AD26" s="14"/>
      <c r="AE26" s="14"/>
    </row>
    <row r="27" spans="1:31" x14ac:dyDescent="0.2">
      <c r="A27">
        <v>20</v>
      </c>
      <c r="B27" s="28">
        <f ca="1">'Simulace pohybu portfolia'!E21</f>
        <v>1.807863116471824E-2</v>
      </c>
      <c r="C27" s="14">
        <f ca="1">IF(COUNT(OFFSET($B27:$B$37,0,0,C$7,1))&lt;C$7,"",FVSCHEDULE(1,OFFSET($B27:$B$37,0,0,C$7,1)))^(1/COUNT(OFFSET($B27:$B$37,0,0,C$7,1)))-1</f>
        <v>1.8078631164718306E-2</v>
      </c>
      <c r="D27" s="14">
        <f ca="1">IF(COUNT(OFFSET($B27:$B$37,0,0,D$7,1))&lt;D$7,"",FVSCHEDULE(1,OFFSET($B27:$B$37,0,0,D$7,1)))^(1/COUNT(OFFSET($B27:$B$37,0,0,D$7,1)))-1</f>
        <v>2.3915075196681901E-2</v>
      </c>
      <c r="E27" s="14">
        <f ca="1">IF(COUNT(OFFSET($B27:$B$37,0,0,E$7,1))&lt;E$7,"",FVSCHEDULE(1,OFFSET($B27:$B$37,0,0,E$7,1)))^(1/COUNT(OFFSET($B27:$B$37,0,0,E$7,1)))-1</f>
        <v>3.4176712544564891E-2</v>
      </c>
      <c r="F27" s="14">
        <f ca="1">IF(COUNT(OFFSET($B27:$B$37,0,0,F$7,1))&lt;F$7,"",FVSCHEDULE(1,OFFSET($B27:$B$37,0,0,F$7,1)))^(1/COUNT(OFFSET($B27:$B$37,0,0,F$7,1)))-1</f>
        <v>4.8114536923858919E-2</v>
      </c>
      <c r="G27" s="14">
        <f ca="1">IF(COUNT(OFFSET($B27:$B$37,0,0,G$7,1))&lt;G$7,"",FVSCHEDULE(1,OFFSET($B27:$B$37,0,0,G$7,1)))^(1/COUNT(OFFSET($B27:$B$37,0,0,G$7,1)))-1</f>
        <v>4.570759890589815E-2</v>
      </c>
      <c r="H27" s="14">
        <f ca="1">IF(COUNT(OFFSET($B27:$B$37,0,0,H$7,1))&lt;H$7,"",FVSCHEDULE(1,OFFSET($B27:$B$37,0,0,H$7,1)))^(1/COUNT(OFFSET($B27:$B$37,0,0,H$7,1)))-1</f>
        <v>4.9938398930062577E-2</v>
      </c>
      <c r="I27" s="14">
        <f ca="1">IF(COUNT(OFFSET($B27:$B$37,0,0,I$7,1))&lt;I$7,"",FVSCHEDULE(1,OFFSET($B27:$B$37,0,0,I$7,1)))^(1/COUNT(OFFSET($B27:$B$37,0,0,I$7,1)))-1</f>
        <v>4.2951572971078544E-2</v>
      </c>
      <c r="J27" s="14">
        <f ca="1">IF(COUNT(OFFSET($B27:$B$37,0,0,J$7,1))&lt;J$7,"",FVSCHEDULE(1,OFFSET($B27:$B$37,0,0,J$7,1)))^(1/COUNT(OFFSET($B27:$B$37,0,0,J$7,1)))-1</f>
        <v>4.4456559767910742E-2</v>
      </c>
      <c r="K27" s="14">
        <f ca="1">IF(COUNT(OFFSET($B27:$B$37,0,0,K$7,1))&lt;K$7,"",FVSCHEDULE(1,OFFSET($B27:$B$37,0,0,K$7,1)))^(1/COUNT(OFFSET($B27:$B$37,0,0,K$7,1)))-1</f>
        <v>5.1079348649941458E-2</v>
      </c>
      <c r="L27" s="14">
        <f ca="1">IF(COUNT(OFFSET($B27:$B$37,0,0,L$7,1))&lt;L$7,"",FVSCHEDULE(1,OFFSET($B27:$B$37,0,0,L$7,1)))^(1/COUNT(OFFSET($B27:$B$37,0,0,L$7,1)))-1</f>
        <v>5.108032605223789E-2</v>
      </c>
      <c r="M27" s="14">
        <f ca="1">IF(COUNT(OFFSET($B27:$B$37,0,0,M$7,1))&lt;M$7,"",FVSCHEDULE(1,OFFSET($B27:$B$37,0,0,M$7,1)))^(1/COUNT(OFFSET($B27:$B$37,0,0,M$7,1)))-1</f>
        <v>5.3711217392455435E-2</v>
      </c>
      <c r="N27" s="14"/>
      <c r="O27" s="14"/>
      <c r="P27" s="14"/>
      <c r="Q27" s="14"/>
      <c r="R27" s="14"/>
      <c r="S27" s="14"/>
      <c r="T27" s="14"/>
      <c r="U27" s="14"/>
      <c r="V27" s="14"/>
      <c r="W27" s="14"/>
      <c r="X27" s="14"/>
      <c r="Y27" s="14"/>
      <c r="Z27" s="14"/>
      <c r="AA27" s="14"/>
      <c r="AB27" s="14"/>
      <c r="AC27" s="14"/>
      <c r="AD27" s="14"/>
      <c r="AE27" s="14"/>
    </row>
    <row r="28" spans="1:31" x14ac:dyDescent="0.2">
      <c r="A28">
        <v>21</v>
      </c>
      <c r="B28" s="28">
        <f ca="1">'Simulace pohybu portfolia'!E22</f>
        <v>2.9784978411360324E-2</v>
      </c>
      <c r="C28" s="14">
        <f ca="1">IF(COUNT(OFFSET($B28:$B$37,0,0,C$7,1))&lt;C$7,"",FVSCHEDULE(1,OFFSET($B28:$B$37,0,0,C$7,1)))^(1/COUNT(OFFSET($B28:$B$37,0,0,C$7,1)))-1</f>
        <v>2.9784978411360408E-2</v>
      </c>
      <c r="D28" s="14">
        <f ca="1">IF(COUNT(OFFSET($B28:$B$37,0,0,D$7,1))&lt;D$7,"",FVSCHEDULE(1,OFFSET($B28:$B$37,0,0,D$7,1)))^(1/COUNT(OFFSET($B28:$B$37,0,0,D$7,1)))-1</f>
        <v>4.232095804580549E-2</v>
      </c>
      <c r="E28" s="14">
        <f ca="1">IF(COUNT(OFFSET($B28:$B$37,0,0,E$7,1))&lt;E$7,"",FVSCHEDULE(1,OFFSET($B28:$B$37,0,0,E$7,1)))^(1/COUNT(OFFSET($B28:$B$37,0,0,E$7,1)))-1</f>
        <v>5.8322149114431676E-2</v>
      </c>
      <c r="F28" s="14">
        <f ca="1">IF(COUNT(OFFSET($B28:$B$37,0,0,F$7,1))&lt;F$7,"",FVSCHEDULE(1,OFFSET($B28:$B$37,0,0,F$7,1)))^(1/COUNT(OFFSET($B28:$B$37,0,0,F$7,1)))-1</f>
        <v>5.2731212219516266E-2</v>
      </c>
      <c r="G28" s="14">
        <f ca="1">IF(COUNT(OFFSET($B28:$B$37,0,0,G$7,1))&lt;G$7,"",FVSCHEDULE(1,OFFSET($B28:$B$37,0,0,G$7,1)))^(1/COUNT(OFFSET($B28:$B$37,0,0,G$7,1)))-1</f>
        <v>5.6429010282639691E-2</v>
      </c>
      <c r="H28" s="14">
        <f ca="1">IF(COUNT(OFFSET($B28:$B$37,0,0,H$7,1))&lt;H$7,"",FVSCHEDULE(1,OFFSET($B28:$B$37,0,0,H$7,1)))^(1/COUNT(OFFSET($B28:$B$37,0,0,H$7,1)))-1</f>
        <v>4.71557464919794E-2</v>
      </c>
      <c r="I28" s="14">
        <f ca="1">IF(COUNT(OFFSET($B28:$B$37,0,0,I$7,1))&lt;I$7,"",FVSCHEDULE(1,OFFSET($B28:$B$37,0,0,I$7,1)))^(1/COUNT(OFFSET($B28:$B$37,0,0,I$7,1)))-1</f>
        <v>4.82802181504558E-2</v>
      </c>
      <c r="J28" s="14">
        <f ca="1">IF(COUNT(OFFSET($B28:$B$37,0,0,J$7,1))&lt;J$7,"",FVSCHEDULE(1,OFFSET($B28:$B$37,0,0,J$7,1)))^(1/COUNT(OFFSET($B28:$B$37,0,0,J$7,1)))-1</f>
        <v>5.5278951727411041E-2</v>
      </c>
      <c r="K28" s="14">
        <f ca="1">IF(COUNT(OFFSET($B28:$B$37,0,0,K$7,1))&lt;K$7,"",FVSCHEDULE(1,OFFSET($B28:$B$37,0,0,K$7,1)))^(1/COUNT(OFFSET($B28:$B$37,0,0,K$7,1)))-1</f>
        <v>5.4812591624598062E-2</v>
      </c>
      <c r="L28" s="14">
        <f ca="1">IF(COUNT(OFFSET($B28:$B$37,0,0,L$7,1))&lt;L$7,"",FVSCHEDULE(1,OFFSET($B28:$B$37,0,0,L$7,1)))^(1/COUNT(OFFSET($B28:$B$37,0,0,L$7,1)))-1</f>
        <v>5.734235994337511E-2</v>
      </c>
      <c r="M28" s="14"/>
      <c r="N28" s="14"/>
      <c r="O28" s="14"/>
      <c r="P28" s="14"/>
      <c r="Q28" s="14"/>
      <c r="R28" s="14"/>
      <c r="S28" s="14"/>
      <c r="T28" s="14"/>
      <c r="U28" s="14"/>
      <c r="V28" s="14"/>
      <c r="W28" s="14"/>
      <c r="X28" s="14"/>
      <c r="Y28" s="14"/>
      <c r="Z28" s="14"/>
      <c r="AA28" s="14"/>
      <c r="AB28" s="14"/>
      <c r="AC28" s="14"/>
      <c r="AD28" s="14"/>
      <c r="AE28" s="14"/>
    </row>
    <row r="29" spans="1:31" x14ac:dyDescent="0.2">
      <c r="A29">
        <v>22</v>
      </c>
      <c r="B29" s="28">
        <f ca="1">'Simulace pohybu portfolia'!E23</f>
        <v>5.5009543116035509E-2</v>
      </c>
      <c r="C29" s="14">
        <f ca="1">IF(COUNT(OFFSET($B29:$B$37,0,0,C$7,1))&lt;C$7,"",FVSCHEDULE(1,OFFSET($B29:$B$37,0,0,C$7,1)))^(1/COUNT(OFFSET($B29:$B$37,0,0,C$7,1)))-1</f>
        <v>5.5009543116035564E-2</v>
      </c>
      <c r="D29" s="14">
        <f ca="1">IF(COUNT(OFFSET($B29:$B$37,0,0,D$7,1))&lt;D$7,"",FVSCHEDULE(1,OFFSET($B29:$B$37,0,0,D$7,1)))^(1/COUNT(OFFSET($B29:$B$37,0,0,D$7,1)))-1</f>
        <v>7.2885934705178457E-2</v>
      </c>
      <c r="E29" s="14">
        <f ca="1">IF(COUNT(OFFSET($B29:$B$37,0,0,E$7,1))&lt;E$7,"",FVSCHEDULE(1,OFFSET($B29:$B$37,0,0,E$7,1)))^(1/COUNT(OFFSET($B29:$B$37,0,0,E$7,1)))-1</f>
        <v>6.0493021712153983E-2</v>
      </c>
      <c r="F29" s="14">
        <f ca="1">IF(COUNT(OFFSET($B29:$B$37,0,0,F$7,1))&lt;F$7,"",FVSCHEDULE(1,OFFSET($B29:$B$37,0,0,F$7,1)))^(1/COUNT(OFFSET($B29:$B$37,0,0,F$7,1)))-1</f>
        <v>6.3197043592925883E-2</v>
      </c>
      <c r="G29" s="14">
        <f ca="1">IF(COUNT(OFFSET($B29:$B$37,0,0,G$7,1))&lt;G$7,"",FVSCHEDULE(1,OFFSET($B29:$B$37,0,0,G$7,1)))^(1/COUNT(OFFSET($B29:$B$37,0,0,G$7,1)))-1</f>
        <v>5.0664905063829924E-2</v>
      </c>
      <c r="H29" s="14">
        <f ca="1">IF(COUNT(OFFSET($B29:$B$37,0,0,H$7,1))&lt;H$7,"",FVSCHEDULE(1,OFFSET($B29:$B$37,0,0,H$7,1)))^(1/COUNT(OFFSET($B29:$B$37,0,0,H$7,1)))-1</f>
        <v>5.1394893569913114E-2</v>
      </c>
      <c r="I29" s="14">
        <f ca="1">IF(COUNT(OFFSET($B29:$B$37,0,0,I$7,1))&lt;I$7,"",FVSCHEDULE(1,OFFSET($B29:$B$37,0,0,I$7,1)))^(1/COUNT(OFFSET($B29:$B$37,0,0,I$7,1)))-1</f>
        <v>5.8972109579220389E-2</v>
      </c>
      <c r="J29" s="14">
        <f ca="1">IF(COUNT(OFFSET($B29:$B$37,0,0,J$7,1))&lt;J$7,"",FVSCHEDULE(1,OFFSET($B29:$B$37,0,0,J$7,1)))^(1/COUNT(OFFSET($B29:$B$37,0,0,J$7,1)))-1</f>
        <v>5.7983512096229983E-2</v>
      </c>
      <c r="K29" s="14">
        <f ca="1">IF(COUNT(OFFSET($B29:$B$37,0,0,K$7,1))&lt;K$7,"",FVSCHEDULE(1,OFFSET($B29:$B$37,0,0,K$7,1)))^(1/COUNT(OFFSET($B29:$B$37,0,0,K$7,1)))-1</f>
        <v>6.0449456044971761E-2</v>
      </c>
      <c r="L29" s="14"/>
      <c r="M29" s="14"/>
      <c r="N29" s="14"/>
      <c r="O29" s="14"/>
      <c r="P29" s="14"/>
      <c r="Q29" s="14"/>
      <c r="R29" s="14"/>
      <c r="S29" s="14"/>
      <c r="T29" s="14"/>
      <c r="U29" s="14"/>
      <c r="V29" s="14"/>
      <c r="W29" s="14"/>
      <c r="X29" s="14"/>
      <c r="Y29" s="14"/>
      <c r="Z29" s="14"/>
      <c r="AA29" s="14"/>
      <c r="AB29" s="14"/>
      <c r="AC29" s="14"/>
      <c r="AD29" s="14"/>
      <c r="AE29" s="14"/>
    </row>
    <row r="30" spans="1:31" x14ac:dyDescent="0.2">
      <c r="A30">
        <v>23</v>
      </c>
      <c r="B30" s="28">
        <f ca="1">'Simulace pohybu portfolia'!E24</f>
        <v>9.106522912428501E-2</v>
      </c>
      <c r="C30" s="14">
        <f ca="1">IF(COUNT(OFFSET($B30:$B$37,0,0,C$7,1))&lt;C$7,"",FVSCHEDULE(1,OFFSET($B30:$B$37,0,0,C$7,1)))^(1/COUNT(OFFSET($B30:$B$37,0,0,C$7,1)))-1</f>
        <v>9.1065229124285052E-2</v>
      </c>
      <c r="D30" s="14">
        <f ca="1">IF(COUNT(OFFSET($B30:$B$37,0,0,D$7,1))&lt;D$7,"",FVSCHEDULE(1,OFFSET($B30:$B$37,0,0,D$7,1)))^(1/COUNT(OFFSET($B30:$B$37,0,0,D$7,1)))-1</f>
        <v>6.3245439541924187E-2</v>
      </c>
      <c r="E30" s="14">
        <f ca="1">IF(COUNT(OFFSET($B30:$B$37,0,0,E$7,1))&lt;E$7,"",FVSCHEDULE(1,OFFSET($B30:$B$37,0,0,E$7,1)))^(1/COUNT(OFFSET($B30:$B$37,0,0,E$7,1)))-1</f>
        <v>6.5940306116029745E-2</v>
      </c>
      <c r="F30" s="14">
        <f ca="1">IF(COUNT(OFFSET($B30:$B$37,0,0,F$7,1))&lt;F$7,"",FVSCHEDULE(1,OFFSET($B30:$B$37,0,0,F$7,1)))^(1/COUNT(OFFSET($B30:$B$37,0,0,F$7,1)))-1</f>
        <v>4.9581544007114786E-2</v>
      </c>
      <c r="G30" s="14">
        <f ca="1">IF(COUNT(OFFSET($B30:$B$37,0,0,G$7,1))&lt;G$7,"",FVSCHEDULE(1,OFFSET($B30:$B$37,0,0,G$7,1)))^(1/COUNT(OFFSET($B30:$B$37,0,0,G$7,1)))-1</f>
        <v>5.0673451152129845E-2</v>
      </c>
      <c r="H30" s="14">
        <f ca="1">IF(COUNT(OFFSET($B30:$B$37,0,0,H$7,1))&lt;H$7,"",FVSCHEDULE(1,OFFSET($B30:$B$37,0,0,H$7,1)))^(1/COUNT(OFFSET($B30:$B$37,0,0,H$7,1)))-1</f>
        <v>5.9633982795169738E-2</v>
      </c>
      <c r="I30" s="14">
        <f ca="1">IF(COUNT(OFFSET($B30:$B$37,0,0,I$7,1))&lt;I$7,"",FVSCHEDULE(1,OFFSET($B30:$B$37,0,0,I$7,1)))^(1/COUNT(OFFSET($B30:$B$37,0,0,I$7,1)))-1</f>
        <v>5.8409048610569059E-2</v>
      </c>
      <c r="J30" s="14">
        <f ca="1">IF(COUNT(OFFSET($B30:$B$37,0,0,J$7,1))&lt;J$7,"",FVSCHEDULE(1,OFFSET($B30:$B$37,0,0,J$7,1)))^(1/COUNT(OFFSET($B30:$B$37,0,0,J$7,1)))-1</f>
        <v>6.1131414443458265E-2</v>
      </c>
      <c r="K30" s="14"/>
      <c r="L30" s="14"/>
      <c r="M30" s="14"/>
      <c r="N30" s="14"/>
      <c r="O30" s="14"/>
      <c r="P30" s="14"/>
      <c r="Q30" s="14"/>
      <c r="R30" s="14"/>
      <c r="S30" s="14"/>
      <c r="T30" s="14"/>
      <c r="U30" s="14"/>
      <c r="V30" s="14"/>
      <c r="W30" s="14"/>
      <c r="X30" s="14"/>
      <c r="Y30" s="14"/>
      <c r="Z30" s="14"/>
      <c r="AA30" s="14"/>
      <c r="AB30" s="14"/>
      <c r="AC30" s="14"/>
      <c r="AD30" s="14"/>
      <c r="AE30" s="14"/>
    </row>
    <row r="31" spans="1:31" x14ac:dyDescent="0.2">
      <c r="A31">
        <v>24</v>
      </c>
      <c r="B31" s="28">
        <f ca="1">'Simulace pohybu portfolia'!E25</f>
        <v>3.6134994068190367E-2</v>
      </c>
      <c r="C31" s="14">
        <f ca="1">IF(COUNT(OFFSET($B31:$B$37,0,0,C$7,1))&lt;C$7,"",FVSCHEDULE(1,OFFSET($B31:$B$37,0,0,C$7,1)))^(1/COUNT(OFFSET($B31:$B$37,0,0,C$7,1)))-1</f>
        <v>3.6134994068190318E-2</v>
      </c>
      <c r="D31" s="14">
        <f ca="1">IF(COUNT(OFFSET($B31:$B$37,0,0,D$7,1))&lt;D$7,"",FVSCHEDULE(1,OFFSET($B31:$B$37,0,0,D$7,1)))^(1/COUNT(OFFSET($B31:$B$37,0,0,D$7,1)))-1</f>
        <v>5.3595649769945464E-2</v>
      </c>
      <c r="E31" s="14">
        <f ca="1">IF(COUNT(OFFSET($B31:$B$37,0,0,E$7,1))&lt;E$7,"",FVSCHEDULE(1,OFFSET($B31:$B$37,0,0,E$7,1)))^(1/COUNT(OFFSET($B31:$B$37,0,0,E$7,1)))-1</f>
        <v>3.6107161065010773E-2</v>
      </c>
      <c r="F31" s="14">
        <f ca="1">IF(COUNT(OFFSET($B31:$B$37,0,0,F$7,1))&lt;F$7,"",FVSCHEDULE(1,OFFSET($B31:$B$37,0,0,F$7,1)))^(1/COUNT(OFFSET($B31:$B$37,0,0,F$7,1)))-1</f>
        <v>4.0811349152643173E-2</v>
      </c>
      <c r="G31" s="14">
        <f ca="1">IF(COUNT(OFFSET($B31:$B$37,0,0,G$7,1))&lt;G$7,"",FVSCHEDULE(1,OFFSET($B31:$B$37,0,0,G$7,1)))^(1/COUNT(OFFSET($B31:$B$37,0,0,G$7,1)))-1</f>
        <v>5.3457235239009471E-2</v>
      </c>
      <c r="H31" s="14">
        <f ca="1">IF(COUNT(OFFSET($B31:$B$37,0,0,H$7,1))&lt;H$7,"",FVSCHEDULE(1,OFFSET($B31:$B$37,0,0,H$7,1)))^(1/COUNT(OFFSET($B31:$B$37,0,0,H$7,1)))-1</f>
        <v>5.3062179630073203E-2</v>
      </c>
      <c r="I31" s="14">
        <f ca="1">IF(COUNT(OFFSET($B31:$B$37,0,0,I$7,1))&lt;I$7,"",FVSCHEDULE(1,OFFSET($B31:$B$37,0,0,I$7,1)))^(1/COUNT(OFFSET($B31:$B$37,0,0,I$7,1)))-1</f>
        <v>5.6922728026318481E-2</v>
      </c>
      <c r="J31" s="14"/>
      <c r="K31" s="14"/>
      <c r="L31" s="14"/>
      <c r="M31" s="14"/>
      <c r="N31" s="14"/>
      <c r="O31" s="14"/>
      <c r="P31" s="14"/>
      <c r="Q31" s="14"/>
      <c r="R31" s="14"/>
      <c r="S31" s="14"/>
      <c r="T31" s="14"/>
      <c r="U31" s="14"/>
      <c r="V31" s="14"/>
      <c r="W31" s="14"/>
      <c r="X31" s="14"/>
      <c r="Y31" s="14"/>
      <c r="Z31" s="14"/>
      <c r="AA31" s="14"/>
      <c r="AB31" s="14"/>
      <c r="AC31" s="14"/>
      <c r="AD31" s="14"/>
      <c r="AE31" s="14"/>
    </row>
    <row r="32" spans="1:31" x14ac:dyDescent="0.2">
      <c r="A32">
        <v>25</v>
      </c>
      <c r="B32" s="28">
        <f ca="1">'Simulace pohybu portfolia'!E26</f>
        <v>7.1350547534057812E-2</v>
      </c>
      <c r="C32" s="14">
        <f ca="1">IF(COUNT(OFFSET($B32:$B$37,0,0,C$7,1))&lt;C$7,"",FVSCHEDULE(1,OFFSET($B32:$B$37,0,0,C$7,1)))^(1/COUNT(OFFSET($B32:$B$37,0,0,C$7,1)))-1</f>
        <v>7.1350547534057895E-2</v>
      </c>
      <c r="D32" s="14">
        <f ca="1">IF(COUNT(OFFSET($B32:$B$37,0,0,D$7,1))&lt;D$7,"",FVSCHEDULE(1,OFFSET($B32:$B$37,0,0,D$7,1)))^(1/COUNT(OFFSET($B32:$B$37,0,0,D$7,1)))-1</f>
        <v>3.6093244843794725E-2</v>
      </c>
      <c r="E32" s="14">
        <f ca="1">IF(COUNT(OFFSET($B32:$B$37,0,0,E$7,1))&lt;E$7,"",FVSCHEDULE(1,OFFSET($B32:$B$37,0,0,E$7,1)))^(1/COUNT(OFFSET($B32:$B$37,0,0,E$7,1)))-1</f>
        <v>4.2374819628876903E-2</v>
      </c>
      <c r="F32" s="14">
        <f ca="1">IF(COUNT(OFFSET($B32:$B$37,0,0,F$7,1))&lt;F$7,"",FVSCHEDULE(1,OFFSET($B32:$B$37,0,0,F$7,1)))^(1/COUNT(OFFSET($B32:$B$37,0,0,F$7,1)))-1</f>
        <v>5.7832857079468836E-2</v>
      </c>
      <c r="G32" s="14">
        <f ca="1">IF(COUNT(OFFSET($B32:$B$37,0,0,G$7,1))&lt;G$7,"",FVSCHEDULE(1,OFFSET($B32:$B$37,0,0,G$7,1)))^(1/COUNT(OFFSET($B32:$B$37,0,0,G$7,1)))-1</f>
        <v>5.6480657661831968E-2</v>
      </c>
      <c r="H32" s="14">
        <f ca="1">IF(COUNT(OFFSET($B32:$B$37,0,0,H$7,1))&lt;H$7,"",FVSCHEDULE(1,OFFSET($B32:$B$37,0,0,H$7,1)))^(1/COUNT(OFFSET($B32:$B$37,0,0,H$7,1)))-1</f>
        <v>6.0427673882524013E-2</v>
      </c>
      <c r="I32" s="14"/>
      <c r="J32" s="14"/>
      <c r="K32" s="14"/>
      <c r="L32" s="14"/>
      <c r="M32" s="14"/>
      <c r="N32" s="14"/>
      <c r="O32" s="14"/>
      <c r="P32" s="14"/>
      <c r="Q32" s="14"/>
      <c r="R32" s="14"/>
      <c r="S32" s="14"/>
      <c r="T32" s="14"/>
      <c r="U32" s="14"/>
      <c r="V32" s="14"/>
      <c r="W32" s="14"/>
      <c r="X32" s="14"/>
      <c r="Y32" s="14"/>
      <c r="Z32" s="14"/>
      <c r="AA32" s="14"/>
      <c r="AB32" s="14"/>
      <c r="AC32" s="14"/>
      <c r="AD32" s="14"/>
      <c r="AE32" s="14"/>
    </row>
    <row r="33" spans="1:31" x14ac:dyDescent="0.2">
      <c r="A33">
        <v>26</v>
      </c>
      <c r="B33" s="28">
        <f ca="1">'Simulace pohybu portfolia'!E27</f>
        <v>1.996232215317445E-3</v>
      </c>
      <c r="C33" s="14">
        <f ca="1">IF(COUNT(OFFSET($B33:$B$37,0,0,C$7,1))&lt;C$7,"",FVSCHEDULE(1,OFFSET($B33:$B$37,0,0,C$7,1)))^(1/COUNT(OFFSET($B33:$B$37,0,0,C$7,1)))-1</f>
        <v>1.9962322153175283E-3</v>
      </c>
      <c r="D33" s="14">
        <f ca="1">IF(COUNT(OFFSET($B33:$B$37,0,0,D$7,1))&lt;D$7,"",FVSCHEDULE(1,OFFSET($B33:$B$37,0,0,D$7,1)))^(1/COUNT(OFFSET($B33:$B$37,0,0,D$7,1)))-1</f>
        <v>2.8182172887182277E-2</v>
      </c>
      <c r="E33" s="14">
        <f ca="1">IF(COUNT(OFFSET($B33:$B$37,0,0,E$7,1))&lt;E$7,"",FVSCHEDULE(1,OFFSET($B33:$B$37,0,0,E$7,1)))^(1/COUNT(OFFSET($B33:$B$37,0,0,E$7,1)))-1</f>
        <v>5.336496898742138E-2</v>
      </c>
      <c r="F33" s="14">
        <f ca="1">IF(COUNT(OFFSET($B33:$B$37,0,0,F$7,1))&lt;F$7,"",FVSCHEDULE(1,OFFSET($B33:$B$37,0,0,F$7,1)))^(1/COUNT(OFFSET($B33:$B$37,0,0,F$7,1)))-1</f>
        <v>5.2795545861242577E-2</v>
      </c>
      <c r="G33" s="14">
        <f ca="1">IF(COUNT(OFFSET($B33:$B$37,0,0,G$7,1))&lt;G$7,"",FVSCHEDULE(1,OFFSET($B33:$B$37,0,0,G$7,1)))^(1/COUNT(OFFSET($B33:$B$37,0,0,G$7,1)))-1</f>
        <v>5.8256499252628657E-2</v>
      </c>
      <c r="H33" s="14"/>
      <c r="I33" s="14"/>
      <c r="J33" s="14"/>
      <c r="K33" s="14"/>
      <c r="L33" s="14"/>
      <c r="M33" s="14"/>
      <c r="N33" s="14"/>
      <c r="O33" s="14"/>
      <c r="P33" s="14"/>
      <c r="Q33" s="14"/>
      <c r="R33" s="14"/>
      <c r="S33" s="14"/>
      <c r="T33" s="14"/>
      <c r="U33" s="14"/>
      <c r="V33" s="14"/>
      <c r="W33" s="14"/>
      <c r="X33" s="14"/>
      <c r="Y33" s="14"/>
      <c r="Z33" s="14"/>
      <c r="AA33" s="14"/>
      <c r="AB33" s="14"/>
      <c r="AC33" s="14"/>
      <c r="AD33" s="14"/>
      <c r="AE33" s="14"/>
    </row>
    <row r="34" spans="1:31" x14ac:dyDescent="0.2">
      <c r="A34">
        <v>27</v>
      </c>
      <c r="B34" s="28">
        <f ca="1">'Simulace pohybu portfolia'!E28</f>
        <v>5.5052450951568244E-2</v>
      </c>
      <c r="C34" s="14">
        <f ca="1">IF(COUNT(OFFSET($B34:$B$37,0,0,C$7,1))&lt;C$7,"",FVSCHEDULE(1,OFFSET($B34:$B$37,0,0,C$7,1)))^(1/COUNT(OFFSET($B34:$B$37,0,0,C$7,1)))-1</f>
        <v>5.5052450951568188E-2</v>
      </c>
      <c r="D34" s="14">
        <f ca="1">IF(COUNT(OFFSET($B34:$B$37,0,0,D$7,1))&lt;D$7,"",FVSCHEDULE(1,OFFSET($B34:$B$37,0,0,D$7,1)))^(1/COUNT(OFFSET($B34:$B$37,0,0,D$7,1)))-1</f>
        <v>8.0028616232912908E-2</v>
      </c>
      <c r="E34" s="14">
        <f ca="1">IF(COUNT(OFFSET($B34:$B$37,0,0,E$7,1))&lt;E$7,"",FVSCHEDULE(1,OFFSET($B34:$B$37,0,0,E$7,1)))^(1/COUNT(OFFSET($B34:$B$37,0,0,E$7,1)))-1</f>
        <v>7.0294652753258635E-2</v>
      </c>
      <c r="F34" s="14">
        <f ca="1">IF(COUNT(OFFSET($B34:$B$37,0,0,F$7,1))&lt;F$7,"",FVSCHEDULE(1,OFFSET($B34:$B$37,0,0,F$7,1)))^(1/COUNT(OFFSET($B34:$B$37,0,0,F$7,1)))-1</f>
        <v>7.2808382681642803E-2</v>
      </c>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row>
    <row r="35" spans="1:31" x14ac:dyDescent="0.2">
      <c r="A35">
        <v>28</v>
      </c>
      <c r="B35" s="28">
        <f ca="1">'Simulace pohybu portfolia'!E29</f>
        <v>0.10559604011149443</v>
      </c>
      <c r="C35" s="14">
        <f ca="1">IF(COUNT(OFFSET($B35:$B$37,0,0,C$7,1))&lt;C$7,"",FVSCHEDULE(1,OFFSET($B35:$B$37,0,0,C$7,1)))^(1/COUNT(OFFSET($B35:$B$37,0,0,C$7,1)))-1</f>
        <v>0.10559604011149437</v>
      </c>
      <c r="D35" s="14">
        <f ca="1">IF(COUNT(OFFSET($B35:$B$37,0,0,D$7,1))&lt;D$7,"",FVSCHEDULE(1,OFFSET($B35:$B$37,0,0,D$7,1)))^(1/COUNT(OFFSET($B35:$B$37,0,0,D$7,1)))-1</f>
        <v>7.7998131666584536E-2</v>
      </c>
      <c r="E35" s="14">
        <f ca="1">IF(COUNT(OFFSET($B35:$B$37,0,0,E$7,1))&lt;E$7,"",FVSCHEDULE(1,OFFSET($B35:$B$37,0,0,E$7,1)))^(1/COUNT(OFFSET($B35:$B$37,0,0,E$7,1)))-1</f>
        <v>7.8793184908539482E-2</v>
      </c>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row>
    <row r="36" spans="1:31" x14ac:dyDescent="0.2">
      <c r="A36">
        <v>29</v>
      </c>
      <c r="B36" s="28">
        <f ca="1">'Simulace pohybu portfolia'!E30</f>
        <v>5.1089122713804586E-2</v>
      </c>
      <c r="C36" s="14">
        <f ca="1">IF(COUNT(OFFSET($B36:$B$37,0,0,C$7,1))&lt;C$7,"",FVSCHEDULE(1,OFFSET($B36:$B$37,0,0,C$7,1)))^(1/COUNT(OFFSET($B36:$B$37,0,0,C$7,1)))-1</f>
        <v>5.1089122713804613E-2</v>
      </c>
      <c r="D36" s="14">
        <f ca="1">IF(COUNT(OFFSET($B36:$B$37,0,0,D$7,1))&lt;D$7,"",FVSCHEDULE(1,OFFSET($B36:$B$37,0,0,D$7,1)))^(1/COUNT(OFFSET($B36:$B$37,0,0,D$7,1)))-1</f>
        <v>6.5636418011170372E-2</v>
      </c>
    </row>
    <row r="37" spans="1:31" x14ac:dyDescent="0.2">
      <c r="A37">
        <v>30</v>
      </c>
      <c r="B37" s="28">
        <f ca="1">'Simulace pohybu portfolia'!E31</f>
        <v>8.0385050945750339E-2</v>
      </c>
      <c r="C37" s="14">
        <f ca="1">IF(COUNT(OFFSET($B37:$B$37,0,0,C$7,1))&lt;C$7,"",FVSCHEDULE(1,OFFSET($B37:$B$37,0,0,C$7,1)))^(1/COUNT(OFFSET($B37:$B$37,0,0,C$7,1)))-1</f>
        <v>8.0385050945750436E-2</v>
      </c>
    </row>
  </sheetData>
  <pageMargins left="0.7" right="0.7" top="0.78740157499999996" bottom="0.78740157499999996"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Listy</vt:lpstr>
      </vt:variant>
      <vt:variant>
        <vt:i4>8</vt:i4>
      </vt:variant>
    </vt:vector>
  </HeadingPairs>
  <TitlesOfParts>
    <vt:vector size="8" baseType="lpstr">
      <vt:lpstr>Data</vt:lpstr>
      <vt:lpstr>Návratnost_historická</vt:lpstr>
      <vt:lpstr>Simulace budoucích výnosů</vt:lpstr>
      <vt:lpstr>Data_ skryta</vt:lpstr>
      <vt:lpstr>Simulace pohybu portfolia</vt:lpstr>
      <vt:lpstr>Prob. Návratnost - Rizikové</vt:lpstr>
      <vt:lpstr>Prob. Návratnost - Odvážné</vt:lpstr>
      <vt:lpstr>Prob. Návratnost . Stabilizační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Vilem</dc:creator>
  <cp:lastModifiedBy>Vilém Hluštík</cp:lastModifiedBy>
  <dcterms:created xsi:type="dcterms:W3CDTF">2024-05-15T17:35:57Z</dcterms:created>
  <dcterms:modified xsi:type="dcterms:W3CDTF">2025-06-15T17:21:35Z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3457a80-a913-4d39-bdf7-f6cf5ccab4cf_Enabled">
    <vt:lpwstr>true</vt:lpwstr>
  </property>
  <property fmtid="{D5CDD505-2E9C-101B-9397-08002B2CF9AE}" pid="3" name="MSIP_Label_33457a80-a913-4d39-bdf7-f6cf5ccab4cf_SetDate">
    <vt:lpwstr>2025-06-12T08:43:25Z</vt:lpwstr>
  </property>
  <property fmtid="{D5CDD505-2E9C-101B-9397-08002B2CF9AE}" pid="4" name="MSIP_Label_33457a80-a913-4d39-bdf7-f6cf5ccab4cf_Method">
    <vt:lpwstr>Privileged</vt:lpwstr>
  </property>
  <property fmtid="{D5CDD505-2E9C-101B-9397-08002B2CF9AE}" pid="5" name="MSIP_Label_33457a80-a913-4d39-bdf7-f6cf5ccab4cf_Name">
    <vt:lpwstr>Nechráněné</vt:lpwstr>
  </property>
  <property fmtid="{D5CDD505-2E9C-101B-9397-08002B2CF9AE}" pid="6" name="MSIP_Label_33457a80-a913-4d39-bdf7-f6cf5ccab4cf_SiteId">
    <vt:lpwstr>9cca307d-eed7-47e0-a567-a3b37ba0308b</vt:lpwstr>
  </property>
  <property fmtid="{D5CDD505-2E9C-101B-9397-08002B2CF9AE}" pid="7" name="MSIP_Label_33457a80-a913-4d39-bdf7-f6cf5ccab4cf_ActionId">
    <vt:lpwstr>507e7477-5df6-48c1-b2b9-c3ded1d82a56</vt:lpwstr>
  </property>
  <property fmtid="{D5CDD505-2E9C-101B-9397-08002B2CF9AE}" pid="8" name="MSIP_Label_33457a80-a913-4d39-bdf7-f6cf5ccab4cf_ContentBits">
    <vt:lpwstr>0</vt:lpwstr>
  </property>
</Properties>
</file>